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055" activeTab="0"/>
  </bookViews>
  <sheets>
    <sheet name="05" sheetId="1" r:id="rId1"/>
  </sheets>
  <definedNames>
    <definedName name="_xlnm.Print_Area" localSheetId="0">'05'!$A$1:$K$63</definedName>
  </definedNames>
  <calcPr fullCalcOnLoad="1"/>
</workbook>
</file>

<file path=xl/sharedStrings.xml><?xml version="1.0" encoding="utf-8"?>
<sst xmlns="http://schemas.openxmlformats.org/spreadsheetml/2006/main" count="30" uniqueCount="16">
  <si>
    <t>IN COLLEGE OF PHARMACY</t>
  </si>
  <si>
    <t>INTERNAL TRANSFERS</t>
  </si>
  <si>
    <t>COMBINED</t>
  </si>
  <si>
    <t>COHORT</t>
  </si>
  <si>
    <t xml:space="preserve">HEAD </t>
  </si>
  <si>
    <t>AFTER</t>
  </si>
  <si>
    <t>FALL</t>
  </si>
  <si>
    <t>COUNT</t>
  </si>
  <si>
    <t>1 YEAR</t>
  </si>
  <si>
    <t>2 YEARS</t>
  </si>
  <si>
    <t>3 YEARS</t>
  </si>
  <si>
    <t>Beginning of SCT BANNER Data System</t>
  </si>
  <si>
    <t>COMPOSITE 2006-2013</t>
  </si>
  <si>
    <t>COMPOSITE 2010-2012</t>
  </si>
  <si>
    <t>COMPOSITE 2011-2013</t>
  </si>
  <si>
    <t>includes 6year PharmD students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</si>
</sst>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Frutiger LT 55 Roman"/>
      <family val="2"/>
    </font>
    <font>
      <b/>
      <sz val="12"/>
      <color indexed="8"/>
      <name val="Frutiger LT 55 Roman"/>
      <family val="2"/>
    </font>
    <font>
      <b/>
      <i/>
      <sz val="10"/>
      <color indexed="8"/>
      <name val="Frutiger LT 55 Roman"/>
      <family val="2"/>
    </font>
    <font>
      <b/>
      <sz val="11"/>
      <color indexed="8"/>
      <name val="Frutiger LT 55 Roman"/>
      <family val="2"/>
    </font>
    <font>
      <sz val="11"/>
      <color indexed="8"/>
      <name val="Frutiger LT 55 Roman"/>
      <family val="2"/>
    </font>
    <font>
      <b/>
      <sz val="11"/>
      <name val="Frutiger LT 55 Roman"/>
      <family val="2"/>
    </font>
    <font>
      <sz val="11"/>
      <name val="Frutiger LT 55 Roman"/>
      <family val="2"/>
    </font>
    <font>
      <sz val="10"/>
      <name val="Frutiger LT 55 Roman"/>
      <family val="2"/>
    </font>
    <font>
      <b/>
      <i/>
      <sz val="10"/>
      <name val="Frutiger LT 55 Roman"/>
      <family val="2"/>
    </font>
    <font>
      <b/>
      <i/>
      <sz val="12"/>
      <name val="Frutiger LT 55 Roman"/>
      <family val="2"/>
    </font>
    <font>
      <i/>
      <sz val="10"/>
      <name val="Frutiger LT 55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5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9" fontId="6" fillId="34" borderId="14" xfId="58" applyFont="1" applyFill="1" applyBorder="1" applyAlignment="1">
      <alignment/>
    </xf>
    <xf numFmtId="9" fontId="6" fillId="34" borderId="16" xfId="58" applyFont="1" applyFill="1" applyBorder="1" applyAlignment="1">
      <alignment/>
    </xf>
    <xf numFmtId="9" fontId="6" fillId="34" borderId="15" xfId="58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34" borderId="14" xfId="0" applyFont="1" applyFill="1" applyBorder="1" applyAlignment="1">
      <alignment horizontal="center"/>
    </xf>
    <xf numFmtId="0" fontId="8" fillId="34" borderId="15" xfId="0" applyFont="1" applyFill="1" applyBorder="1" applyAlignment="1">
      <alignment/>
    </xf>
    <xf numFmtId="9" fontId="8" fillId="34" borderId="14" xfId="58" applyFont="1" applyFill="1" applyBorder="1" applyAlignment="1">
      <alignment/>
    </xf>
    <xf numFmtId="9" fontId="8" fillId="34" borderId="16" xfId="58" applyFont="1" applyFill="1" applyBorder="1" applyAlignment="1">
      <alignment/>
    </xf>
    <xf numFmtId="9" fontId="8" fillId="34" borderId="15" xfId="58" applyFont="1" applyFill="1" applyBorder="1" applyAlignment="1">
      <alignment/>
    </xf>
    <xf numFmtId="9" fontId="8" fillId="34" borderId="14" xfId="58" applyNumberFormat="1" applyFont="1" applyFill="1" applyBorder="1" applyAlignment="1">
      <alignment/>
    </xf>
    <xf numFmtId="9" fontId="8" fillId="34" borderId="16" xfId="58" applyNumberFormat="1" applyFont="1" applyFill="1" applyBorder="1" applyAlignment="1">
      <alignment/>
    </xf>
    <xf numFmtId="9" fontId="6" fillId="34" borderId="14" xfId="58" applyNumberFormat="1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9" fontId="8" fillId="34" borderId="12" xfId="58" applyFont="1" applyFill="1" applyBorder="1" applyAlignment="1">
      <alignment/>
    </xf>
    <xf numFmtId="9" fontId="8" fillId="34" borderId="0" xfId="58" applyFont="1" applyFill="1" applyBorder="1" applyAlignment="1">
      <alignment/>
    </xf>
    <xf numFmtId="9" fontId="8" fillId="34" borderId="13" xfId="58" applyFont="1" applyFill="1" applyBorder="1" applyAlignment="1">
      <alignment/>
    </xf>
    <xf numFmtId="0" fontId="7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/>
    </xf>
    <xf numFmtId="0" fontId="8" fillId="0" borderId="12" xfId="58" applyNumberFormat="1" applyFont="1" applyFill="1" applyBorder="1" applyAlignment="1">
      <alignment/>
    </xf>
    <xf numFmtId="0" fontId="8" fillId="0" borderId="0" xfId="58" applyNumberFormat="1" applyFont="1" applyFill="1" applyBorder="1" applyAlignment="1">
      <alignment/>
    </xf>
    <xf numFmtId="0" fontId="8" fillId="0" borderId="13" xfId="58" applyNumberFormat="1" applyFont="1" applyFill="1" applyBorder="1" applyAlignment="1">
      <alignment/>
    </xf>
    <xf numFmtId="0" fontId="9" fillId="0" borderId="0" xfId="0" applyNumberFormat="1" applyFont="1" applyAlignment="1">
      <alignment/>
    </xf>
    <xf numFmtId="0" fontId="9" fillId="0" borderId="16" xfId="0" applyFont="1" applyBorder="1" applyAlignment="1">
      <alignment/>
    </xf>
    <xf numFmtId="0" fontId="5" fillId="33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9" fontId="6" fillId="33" borderId="12" xfId="58" applyFont="1" applyFill="1" applyBorder="1" applyAlignment="1">
      <alignment/>
    </xf>
    <xf numFmtId="9" fontId="6" fillId="33" borderId="0" xfId="58" applyFont="1" applyFill="1" applyBorder="1" applyAlignment="1">
      <alignment/>
    </xf>
    <xf numFmtId="9" fontId="6" fillId="33" borderId="13" xfId="58" applyFont="1" applyFill="1" applyBorder="1" applyAlignment="1">
      <alignment/>
    </xf>
    <xf numFmtId="1" fontId="8" fillId="0" borderId="13" xfId="58" applyNumberFormat="1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" fontId="8" fillId="0" borderId="12" xfId="58" applyNumberFormat="1" applyFont="1" applyFill="1" applyBorder="1" applyAlignment="1">
      <alignment/>
    </xf>
    <xf numFmtId="1" fontId="8" fillId="0" borderId="0" xfId="58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7" fillId="0" borderId="17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1" fontId="8" fillId="0" borderId="17" xfId="58" applyNumberFormat="1" applyFont="1" applyFill="1" applyBorder="1" applyAlignment="1">
      <alignment/>
    </xf>
    <xf numFmtId="1" fontId="8" fillId="0" borderId="19" xfId="58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7" fillId="34" borderId="12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7" fillId="35" borderId="17" xfId="0" applyNumberFormat="1" applyFont="1" applyFill="1" applyBorder="1" applyAlignment="1">
      <alignment horizontal="center"/>
    </xf>
    <xf numFmtId="0" fontId="8" fillId="35" borderId="18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7" fillId="34" borderId="14" xfId="0" applyNumberFormat="1" applyFont="1" applyFill="1" applyBorder="1" applyAlignment="1">
      <alignment horizontal="center"/>
    </xf>
    <xf numFmtId="0" fontId="8" fillId="34" borderId="15" xfId="0" applyNumberFormat="1" applyFont="1" applyFill="1" applyBorder="1" applyAlignment="1">
      <alignment/>
    </xf>
    <xf numFmtId="0" fontId="8" fillId="35" borderId="18" xfId="58" applyNumberFormat="1" applyFont="1" applyFill="1" applyBorder="1" applyAlignment="1">
      <alignment/>
    </xf>
    <xf numFmtId="0" fontId="8" fillId="34" borderId="15" xfId="58" applyNumberFormat="1" applyFont="1" applyFill="1" applyBorder="1" applyAlignment="1">
      <alignment/>
    </xf>
    <xf numFmtId="0" fontId="8" fillId="35" borderId="19" xfId="58" applyNumberFormat="1" applyFont="1" applyFill="1" applyBorder="1" applyAlignment="1">
      <alignment/>
    </xf>
    <xf numFmtId="0" fontId="8" fillId="34" borderId="16" xfId="58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 wrapText="1"/>
    </xf>
    <xf numFmtId="1" fontId="11" fillId="33" borderId="21" xfId="0" applyNumberFormat="1" applyFont="1" applyFill="1" applyBorder="1" applyAlignment="1">
      <alignment/>
    </xf>
    <xf numFmtId="9" fontId="11" fillId="33" borderId="22" xfId="59" applyFont="1" applyFill="1" applyBorder="1" applyAlignment="1">
      <alignment/>
    </xf>
    <xf numFmtId="9" fontId="11" fillId="33" borderId="21" xfId="59" applyFont="1" applyFill="1" applyBorder="1" applyAlignment="1">
      <alignment/>
    </xf>
    <xf numFmtId="0" fontId="12" fillId="0" borderId="0" xfId="0" applyFont="1" applyAlignment="1">
      <alignment/>
    </xf>
    <xf numFmtId="9" fontId="11" fillId="33" borderId="20" xfId="59" applyNumberFormat="1" applyFont="1" applyFill="1" applyBorder="1" applyAlignment="1">
      <alignment/>
    </xf>
    <xf numFmtId="0" fontId="12" fillId="0" borderId="0" xfId="0" applyFont="1" applyFill="1" applyAlignment="1">
      <alignment/>
    </xf>
    <xf numFmtId="1" fontId="9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0" fontId="7" fillId="36" borderId="19" xfId="0" applyFont="1" applyFill="1" applyBorder="1" applyAlignment="1">
      <alignment horizontal="center"/>
    </xf>
    <xf numFmtId="0" fontId="7" fillId="36" borderId="18" xfId="0" applyFont="1" applyFill="1" applyBorder="1" applyAlignment="1">
      <alignment horizontal="center"/>
    </xf>
    <xf numFmtId="9" fontId="11" fillId="37" borderId="20" xfId="59" applyNumberFormat="1" applyFont="1" applyFill="1" applyBorder="1" applyAlignment="1">
      <alignment/>
    </xf>
    <xf numFmtId="9" fontId="11" fillId="37" borderId="22" xfId="59" applyFont="1" applyFill="1" applyBorder="1" applyAlignment="1">
      <alignment/>
    </xf>
    <xf numFmtId="0" fontId="9" fillId="37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Layout" zoomScaleSheetLayoutView="90" workbookViewId="0" topLeftCell="A32">
      <selection activeCell="K54" sqref="A54:K54"/>
    </sheetView>
  </sheetViews>
  <sheetFormatPr defaultColWidth="9.140625" defaultRowHeight="12.75"/>
  <cols>
    <col min="1" max="1" width="14.57421875" style="23" customWidth="1"/>
    <col min="2" max="2" width="9.140625" style="23" customWidth="1"/>
    <col min="3" max="3" width="12.00390625" style="23" customWidth="1"/>
    <col min="4" max="5" width="11.140625" style="23" customWidth="1"/>
    <col min="6" max="6" width="11.421875" style="23" bestFit="1" customWidth="1"/>
    <col min="7" max="7" width="10.7109375" style="23" customWidth="1"/>
    <col min="8" max="8" width="11.00390625" style="23" customWidth="1"/>
    <col min="9" max="9" width="13.140625" style="23" bestFit="1" customWidth="1"/>
    <col min="10" max="10" width="10.8515625" style="23" customWidth="1"/>
    <col min="11" max="11" width="11.421875" style="23" customWidth="1"/>
    <col min="12" max="16384" width="9.140625" style="23" customWidth="1"/>
  </cols>
  <sheetData>
    <row r="1" spans="1:11" s="3" customFormat="1" ht="15.75">
      <c r="A1" s="1"/>
      <c r="B1" s="2"/>
      <c r="C1" s="86" t="s">
        <v>0</v>
      </c>
      <c r="D1" s="87"/>
      <c r="E1" s="88"/>
      <c r="F1" s="86" t="s">
        <v>1</v>
      </c>
      <c r="G1" s="87"/>
      <c r="H1" s="88"/>
      <c r="I1" s="86" t="s">
        <v>2</v>
      </c>
      <c r="J1" s="87"/>
      <c r="K1" s="88"/>
    </row>
    <row r="2" spans="1:11" s="3" customFormat="1" ht="12.75">
      <c r="A2" s="4" t="s">
        <v>3</v>
      </c>
      <c r="B2" s="5" t="s">
        <v>4</v>
      </c>
      <c r="C2" s="4" t="s">
        <v>5</v>
      </c>
      <c r="D2" s="6" t="s">
        <v>5</v>
      </c>
      <c r="E2" s="5" t="s">
        <v>5</v>
      </c>
      <c r="F2" s="4" t="s">
        <v>5</v>
      </c>
      <c r="G2" s="6" t="s">
        <v>5</v>
      </c>
      <c r="H2" s="5" t="s">
        <v>5</v>
      </c>
      <c r="I2" s="4" t="s">
        <v>5</v>
      </c>
      <c r="J2" s="6" t="s">
        <v>5</v>
      </c>
      <c r="K2" s="5" t="s">
        <v>5</v>
      </c>
    </row>
    <row r="3" spans="1:11" s="3" customFormat="1" ht="12.75">
      <c r="A3" s="7" t="s">
        <v>6</v>
      </c>
      <c r="B3" s="8" t="s">
        <v>7</v>
      </c>
      <c r="C3" s="7" t="s">
        <v>8</v>
      </c>
      <c r="D3" s="9" t="s">
        <v>9</v>
      </c>
      <c r="E3" s="8" t="s">
        <v>10</v>
      </c>
      <c r="F3" s="7" t="s">
        <v>8</v>
      </c>
      <c r="G3" s="9" t="s">
        <v>9</v>
      </c>
      <c r="H3" s="8" t="s">
        <v>10</v>
      </c>
      <c r="I3" s="7" t="s">
        <v>8</v>
      </c>
      <c r="J3" s="9" t="s">
        <v>9</v>
      </c>
      <c r="K3" s="8" t="s">
        <v>10</v>
      </c>
    </row>
    <row r="4" spans="1:11" s="3" customFormat="1" ht="15">
      <c r="A4" s="10">
        <v>1990</v>
      </c>
      <c r="B4" s="11">
        <v>279</v>
      </c>
      <c r="C4" s="12">
        <v>205</v>
      </c>
      <c r="D4" s="13">
        <v>143</v>
      </c>
      <c r="E4" s="11">
        <v>133</v>
      </c>
      <c r="F4" s="12">
        <v>11</v>
      </c>
      <c r="G4" s="13">
        <v>35</v>
      </c>
      <c r="H4" s="11">
        <v>33</v>
      </c>
      <c r="I4" s="12">
        <f>C4+F4</f>
        <v>216</v>
      </c>
      <c r="J4" s="13">
        <f>D4+G4</f>
        <v>178</v>
      </c>
      <c r="K4" s="11">
        <f>E4+H4</f>
        <v>166</v>
      </c>
    </row>
    <row r="5" spans="1:11" s="3" customFormat="1" ht="15">
      <c r="A5" s="14"/>
      <c r="B5" s="15"/>
      <c r="C5" s="16">
        <f>C4/$B$4</f>
        <v>0.7347670250896058</v>
      </c>
      <c r="D5" s="17">
        <f aca="true" t="shared" si="0" ref="D5:K5">D4/$B$4</f>
        <v>0.5125448028673835</v>
      </c>
      <c r="E5" s="18">
        <f t="shared" si="0"/>
        <v>0.4767025089605735</v>
      </c>
      <c r="F5" s="16">
        <f t="shared" si="0"/>
        <v>0.03942652329749104</v>
      </c>
      <c r="G5" s="17">
        <f t="shared" si="0"/>
        <v>0.12544802867383512</v>
      </c>
      <c r="H5" s="18">
        <f t="shared" si="0"/>
        <v>0.11827956989247312</v>
      </c>
      <c r="I5" s="16">
        <f t="shared" si="0"/>
        <v>0.7741935483870968</v>
      </c>
      <c r="J5" s="17">
        <f t="shared" si="0"/>
        <v>0.6379928315412187</v>
      </c>
      <c r="K5" s="18">
        <f t="shared" si="0"/>
        <v>0.5949820788530465</v>
      </c>
    </row>
    <row r="6" spans="1:11" s="3" customFormat="1" ht="15">
      <c r="A6" s="10">
        <v>1991</v>
      </c>
      <c r="B6" s="11">
        <v>336</v>
      </c>
      <c r="C6" s="12">
        <v>242</v>
      </c>
      <c r="D6" s="13">
        <v>182</v>
      </c>
      <c r="E6" s="11">
        <v>167</v>
      </c>
      <c r="F6" s="12">
        <v>21</v>
      </c>
      <c r="G6" s="13">
        <v>44</v>
      </c>
      <c r="H6" s="11">
        <v>46</v>
      </c>
      <c r="I6" s="12">
        <f>C6+F6</f>
        <v>263</v>
      </c>
      <c r="J6" s="13">
        <f>D6+G6</f>
        <v>226</v>
      </c>
      <c r="K6" s="11">
        <f>E6+H6</f>
        <v>213</v>
      </c>
    </row>
    <row r="7" spans="1:11" s="3" customFormat="1" ht="15">
      <c r="A7" s="14"/>
      <c r="B7" s="15"/>
      <c r="C7" s="16">
        <f>C6/$B$6</f>
        <v>0.7202380952380952</v>
      </c>
      <c r="D7" s="17">
        <f>D6/$B$6</f>
        <v>0.5416666666666666</v>
      </c>
      <c r="E7" s="18">
        <f aca="true" t="shared" si="1" ref="E7:K7">E6/$B$6</f>
        <v>0.49702380952380953</v>
      </c>
      <c r="F7" s="16">
        <f t="shared" si="1"/>
        <v>0.0625</v>
      </c>
      <c r="G7" s="17">
        <f t="shared" si="1"/>
        <v>0.13095238095238096</v>
      </c>
      <c r="H7" s="18">
        <f t="shared" si="1"/>
        <v>0.13690476190476192</v>
      </c>
      <c r="I7" s="16">
        <f t="shared" si="1"/>
        <v>0.7827380952380952</v>
      </c>
      <c r="J7" s="17">
        <f t="shared" si="1"/>
        <v>0.6726190476190477</v>
      </c>
      <c r="K7" s="18">
        <f t="shared" si="1"/>
        <v>0.6339285714285714</v>
      </c>
    </row>
    <row r="8" spans="1:11" ht="15">
      <c r="A8" s="19">
        <v>1992</v>
      </c>
      <c r="B8" s="20">
        <v>410</v>
      </c>
      <c r="C8" s="21">
        <v>290</v>
      </c>
      <c r="D8" s="22">
        <v>223</v>
      </c>
      <c r="E8" s="20">
        <v>199</v>
      </c>
      <c r="F8" s="21">
        <v>44</v>
      </c>
      <c r="G8" s="22">
        <v>66</v>
      </c>
      <c r="H8" s="20">
        <v>81</v>
      </c>
      <c r="I8" s="21">
        <f>C8+F8</f>
        <v>334</v>
      </c>
      <c r="J8" s="22">
        <f>D8+G8</f>
        <v>289</v>
      </c>
      <c r="K8" s="20">
        <f>E8+H8</f>
        <v>280</v>
      </c>
    </row>
    <row r="9" spans="1:11" ht="15">
      <c r="A9" s="24"/>
      <c r="B9" s="25"/>
      <c r="C9" s="26">
        <f>C8/$B$8</f>
        <v>0.7073170731707317</v>
      </c>
      <c r="D9" s="27">
        <f aca="true" t="shared" si="2" ref="D9:K9">D8/$B$8</f>
        <v>0.5439024390243903</v>
      </c>
      <c r="E9" s="28">
        <f t="shared" si="2"/>
        <v>0.4853658536585366</v>
      </c>
      <c r="F9" s="26">
        <f t="shared" si="2"/>
        <v>0.1073170731707317</v>
      </c>
      <c r="G9" s="27">
        <f t="shared" si="2"/>
        <v>0.16097560975609757</v>
      </c>
      <c r="H9" s="28">
        <f t="shared" si="2"/>
        <v>0.1975609756097561</v>
      </c>
      <c r="I9" s="29">
        <v>0.82</v>
      </c>
      <c r="J9" s="30">
        <v>0.71</v>
      </c>
      <c r="K9" s="28">
        <f t="shared" si="2"/>
        <v>0.6829268292682927</v>
      </c>
    </row>
    <row r="10" spans="1:11" ht="15">
      <c r="A10" s="10">
        <v>1993</v>
      </c>
      <c r="B10" s="11">
        <v>457</v>
      </c>
      <c r="C10" s="12">
        <v>339</v>
      </c>
      <c r="D10" s="13">
        <v>241</v>
      </c>
      <c r="E10" s="11">
        <v>222</v>
      </c>
      <c r="F10" s="12">
        <v>38</v>
      </c>
      <c r="G10" s="13">
        <v>92</v>
      </c>
      <c r="H10" s="11">
        <v>96</v>
      </c>
      <c r="I10" s="12">
        <v>377</v>
      </c>
      <c r="J10" s="13">
        <v>333</v>
      </c>
      <c r="K10" s="11">
        <v>318</v>
      </c>
    </row>
    <row r="11" spans="1:11" ht="15">
      <c r="A11" s="14"/>
      <c r="B11" s="15"/>
      <c r="C11" s="16">
        <f>(C10/$B$10)</f>
        <v>0.7417943107221007</v>
      </c>
      <c r="D11" s="17">
        <f aca="true" t="shared" si="3" ref="D11:K11">(D10/$B$10)</f>
        <v>0.5273522975929978</v>
      </c>
      <c r="E11" s="18">
        <f t="shared" si="3"/>
        <v>0.48577680525164113</v>
      </c>
      <c r="F11" s="16">
        <f t="shared" si="3"/>
        <v>0.08315098468271334</v>
      </c>
      <c r="G11" s="17">
        <f t="shared" si="3"/>
        <v>0.2013129102844639</v>
      </c>
      <c r="H11" s="18">
        <f t="shared" si="3"/>
        <v>0.2100656455142232</v>
      </c>
      <c r="I11" s="16">
        <f t="shared" si="3"/>
        <v>0.824945295404814</v>
      </c>
      <c r="J11" s="17">
        <f t="shared" si="3"/>
        <v>0.7286652078774617</v>
      </c>
      <c r="K11" s="18">
        <f t="shared" si="3"/>
        <v>0.6958424507658644</v>
      </c>
    </row>
    <row r="12" spans="1:11" s="3" customFormat="1" ht="15">
      <c r="A12" s="10">
        <v>1994</v>
      </c>
      <c r="B12" s="11">
        <v>461</v>
      </c>
      <c r="C12" s="12">
        <v>357</v>
      </c>
      <c r="D12" s="13">
        <v>257</v>
      </c>
      <c r="E12" s="11">
        <v>234</v>
      </c>
      <c r="F12" s="12">
        <v>37</v>
      </c>
      <c r="G12" s="13">
        <v>96</v>
      </c>
      <c r="H12" s="11">
        <v>100</v>
      </c>
      <c r="I12" s="12">
        <f>C12+F12</f>
        <v>394</v>
      </c>
      <c r="J12" s="13">
        <f>D12+G12</f>
        <v>353</v>
      </c>
      <c r="K12" s="11">
        <f>E12+H12</f>
        <v>334</v>
      </c>
    </row>
    <row r="13" spans="1:11" s="3" customFormat="1" ht="15">
      <c r="A13" s="14"/>
      <c r="B13" s="15"/>
      <c r="C13" s="16">
        <f>C12/$B$12</f>
        <v>0.7744034707158352</v>
      </c>
      <c r="D13" s="17">
        <f aca="true" t="shared" si="4" ref="D13:K13">D12/$B$12</f>
        <v>0.5574837310195228</v>
      </c>
      <c r="E13" s="18">
        <f t="shared" si="4"/>
        <v>0.5075921908893709</v>
      </c>
      <c r="F13" s="16">
        <f t="shared" si="4"/>
        <v>0.08026030368763558</v>
      </c>
      <c r="G13" s="17">
        <f t="shared" si="4"/>
        <v>0.20824295010845986</v>
      </c>
      <c r="H13" s="18">
        <f t="shared" si="4"/>
        <v>0.21691973969631237</v>
      </c>
      <c r="I13" s="31">
        <v>0.86</v>
      </c>
      <c r="J13" s="17">
        <f t="shared" si="4"/>
        <v>0.7657266811279827</v>
      </c>
      <c r="K13" s="18">
        <f t="shared" si="4"/>
        <v>0.7245119305856833</v>
      </c>
    </row>
    <row r="14" spans="1:11" ht="15">
      <c r="A14" s="19">
        <v>1995</v>
      </c>
      <c r="B14" s="20">
        <v>362</v>
      </c>
      <c r="C14" s="21">
        <v>221</v>
      </c>
      <c r="D14" s="22">
        <v>167</v>
      </c>
      <c r="E14" s="20">
        <v>154</v>
      </c>
      <c r="F14" s="21">
        <v>69</v>
      </c>
      <c r="G14" s="22">
        <v>90</v>
      </c>
      <c r="H14" s="20">
        <v>32</v>
      </c>
      <c r="I14" s="12">
        <f>C14+F14</f>
        <v>290</v>
      </c>
      <c r="J14" s="13">
        <f>D14+G14</f>
        <v>257</v>
      </c>
      <c r="K14" s="11">
        <f>E14+H14</f>
        <v>186</v>
      </c>
    </row>
    <row r="15" spans="1:11" ht="15">
      <c r="A15" s="32"/>
      <c r="B15" s="33"/>
      <c r="C15" s="34">
        <f>C14/$B$14</f>
        <v>0.6104972375690608</v>
      </c>
      <c r="D15" s="35">
        <f aca="true" t="shared" si="5" ref="D15:K15">D14/$B$14</f>
        <v>0.4613259668508287</v>
      </c>
      <c r="E15" s="36">
        <f t="shared" si="5"/>
        <v>0.425414364640884</v>
      </c>
      <c r="F15" s="34">
        <f t="shared" si="5"/>
        <v>0.19060773480662985</v>
      </c>
      <c r="G15" s="35">
        <f t="shared" si="5"/>
        <v>0.24861878453038674</v>
      </c>
      <c r="H15" s="36">
        <f t="shared" si="5"/>
        <v>0.08839779005524862</v>
      </c>
      <c r="I15" s="34">
        <f t="shared" si="5"/>
        <v>0.8011049723756906</v>
      </c>
      <c r="J15" s="35">
        <f t="shared" si="5"/>
        <v>0.7099447513812155</v>
      </c>
      <c r="K15" s="36">
        <f t="shared" si="5"/>
        <v>0.5138121546961326</v>
      </c>
    </row>
    <row r="16" spans="1:11" s="41" customFormat="1" ht="15">
      <c r="A16" s="37">
        <v>1996</v>
      </c>
      <c r="B16" s="38">
        <v>321</v>
      </c>
      <c r="C16" s="39">
        <v>239</v>
      </c>
      <c r="D16" s="40">
        <v>194</v>
      </c>
      <c r="E16" s="38">
        <v>183</v>
      </c>
      <c r="F16" s="39">
        <v>36</v>
      </c>
      <c r="G16" s="40">
        <v>60</v>
      </c>
      <c r="H16" s="38">
        <v>59</v>
      </c>
      <c r="I16" s="39">
        <f>C16+F16</f>
        <v>275</v>
      </c>
      <c r="J16" s="40">
        <f>D16+G16</f>
        <v>254</v>
      </c>
      <c r="K16" s="38">
        <f>E16+H16</f>
        <v>242</v>
      </c>
    </row>
    <row r="17" spans="1:11" ht="20.25" customHeight="1">
      <c r="A17" s="24"/>
      <c r="B17" s="25"/>
      <c r="C17" s="26">
        <f>(C16/$B$16)</f>
        <v>0.7445482866043613</v>
      </c>
      <c r="D17" s="27">
        <f aca="true" t="shared" si="6" ref="D17:K17">(D16/$B$16)</f>
        <v>0.6043613707165109</v>
      </c>
      <c r="E17" s="28">
        <f t="shared" si="6"/>
        <v>0.5700934579439252</v>
      </c>
      <c r="F17" s="26">
        <f t="shared" si="6"/>
        <v>0.11214953271028037</v>
      </c>
      <c r="G17" s="27">
        <f t="shared" si="6"/>
        <v>0.18691588785046728</v>
      </c>
      <c r="H17" s="28">
        <f t="shared" si="6"/>
        <v>0.1838006230529595</v>
      </c>
      <c r="I17" s="26">
        <f t="shared" si="6"/>
        <v>0.8566978193146417</v>
      </c>
      <c r="J17" s="27">
        <f t="shared" si="6"/>
        <v>0.7912772585669782</v>
      </c>
      <c r="K17" s="28">
        <f t="shared" si="6"/>
        <v>0.7538940809968847</v>
      </c>
    </row>
    <row r="18" spans="1:11" ht="18" customHeight="1">
      <c r="A18" s="89" t="s">
        <v>11</v>
      </c>
      <c r="B18" s="90"/>
      <c r="C18" s="90"/>
      <c r="D18" s="90"/>
      <c r="E18" s="90"/>
      <c r="F18" s="90"/>
      <c r="G18" s="90"/>
      <c r="H18" s="90"/>
      <c r="I18" s="90"/>
      <c r="J18" s="90"/>
      <c r="K18" s="91"/>
    </row>
    <row r="19" spans="1:11" ht="15">
      <c r="A19" s="19">
        <v>1997</v>
      </c>
      <c r="B19" s="20">
        <v>412</v>
      </c>
      <c r="C19" s="21">
        <v>311</v>
      </c>
      <c r="D19" s="22">
        <v>257</v>
      </c>
      <c r="E19" s="20">
        <v>230</v>
      </c>
      <c r="F19" s="21">
        <v>40</v>
      </c>
      <c r="G19" s="22">
        <v>63</v>
      </c>
      <c r="H19" s="20">
        <v>51</v>
      </c>
      <c r="I19" s="21">
        <f>C19+F19</f>
        <v>351</v>
      </c>
      <c r="J19" s="22">
        <f>D19+G19</f>
        <v>320</v>
      </c>
      <c r="K19" s="20">
        <v>281</v>
      </c>
    </row>
    <row r="20" spans="1:11" ht="18" customHeight="1">
      <c r="A20" s="24"/>
      <c r="B20" s="25"/>
      <c r="C20" s="26">
        <f>(C19/$B$19)</f>
        <v>0.7548543689320388</v>
      </c>
      <c r="D20" s="27">
        <f aca="true" t="shared" si="7" ref="D20:J20">(D19/$B$19)</f>
        <v>0.6237864077669902</v>
      </c>
      <c r="E20" s="28">
        <f>(E19/$B$19)</f>
        <v>0.558252427184466</v>
      </c>
      <c r="F20" s="26">
        <f t="shared" si="7"/>
        <v>0.0970873786407767</v>
      </c>
      <c r="G20" s="27">
        <f t="shared" si="7"/>
        <v>0.1529126213592233</v>
      </c>
      <c r="H20" s="28">
        <f>(H19/$B$19)</f>
        <v>0.12378640776699029</v>
      </c>
      <c r="I20" s="26">
        <f t="shared" si="7"/>
        <v>0.8519417475728155</v>
      </c>
      <c r="J20" s="27">
        <f t="shared" si="7"/>
        <v>0.7766990291262136</v>
      </c>
      <c r="K20" s="28">
        <f>(K19/$B$19)</f>
        <v>0.6820388349514563</v>
      </c>
    </row>
    <row r="21" spans="1:11" ht="15">
      <c r="A21" s="19">
        <v>1998</v>
      </c>
      <c r="B21" s="20">
        <v>391</v>
      </c>
      <c r="C21" s="21">
        <v>295</v>
      </c>
      <c r="D21" s="22">
        <v>245</v>
      </c>
      <c r="E21" s="20">
        <v>224</v>
      </c>
      <c r="F21" s="21">
        <v>52</v>
      </c>
      <c r="G21" s="22">
        <v>81</v>
      </c>
      <c r="H21" s="20">
        <v>81</v>
      </c>
      <c r="I21" s="21">
        <f>C21+F21</f>
        <v>347</v>
      </c>
      <c r="J21" s="22">
        <f>D21+G21</f>
        <v>326</v>
      </c>
      <c r="K21" s="20">
        <v>305</v>
      </c>
    </row>
    <row r="22" spans="1:11" ht="18" customHeight="1">
      <c r="A22" s="24"/>
      <c r="B22" s="25"/>
      <c r="C22" s="26">
        <f>(C21/$B$21)</f>
        <v>0.7544757033248082</v>
      </c>
      <c r="D22" s="27">
        <f aca="true" t="shared" si="8" ref="D22:J22">(D21/$B$21)</f>
        <v>0.6265984654731458</v>
      </c>
      <c r="E22" s="28">
        <f>(E21/$B$21)</f>
        <v>0.5728900255754475</v>
      </c>
      <c r="F22" s="26">
        <f t="shared" si="8"/>
        <v>0.1329923273657289</v>
      </c>
      <c r="G22" s="27">
        <f t="shared" si="8"/>
        <v>0.2071611253196931</v>
      </c>
      <c r="H22" s="28">
        <f>(H21/$B$21)</f>
        <v>0.2071611253196931</v>
      </c>
      <c r="I22" s="26">
        <f t="shared" si="8"/>
        <v>0.887468030690537</v>
      </c>
      <c r="J22" s="27">
        <f t="shared" si="8"/>
        <v>0.8337595907928389</v>
      </c>
      <c r="K22" s="28">
        <f>(K21/$B$21)</f>
        <v>0.7800511508951407</v>
      </c>
    </row>
    <row r="23" spans="1:11" ht="15">
      <c r="A23" s="19">
        <v>1999</v>
      </c>
      <c r="B23" s="20">
        <v>357</v>
      </c>
      <c r="C23" s="21">
        <v>275</v>
      </c>
      <c r="D23" s="22">
        <v>224</v>
      </c>
      <c r="E23" s="20">
        <v>209</v>
      </c>
      <c r="F23" s="21">
        <v>38</v>
      </c>
      <c r="G23" s="22">
        <v>55</v>
      </c>
      <c r="H23" s="20">
        <v>63</v>
      </c>
      <c r="I23" s="21">
        <f>C23+F23</f>
        <v>313</v>
      </c>
      <c r="J23" s="40">
        <v>279</v>
      </c>
      <c r="K23" s="20">
        <f>SUM(E23,H23)</f>
        <v>272</v>
      </c>
    </row>
    <row r="24" spans="1:11" ht="18" customHeight="1">
      <c r="A24" s="24"/>
      <c r="B24" s="25"/>
      <c r="C24" s="26">
        <f>(C23/$B$23)</f>
        <v>0.7703081232492998</v>
      </c>
      <c r="D24" s="27">
        <f aca="true" t="shared" si="9" ref="D24:K24">(D23/$B$23)</f>
        <v>0.6274509803921569</v>
      </c>
      <c r="E24" s="28">
        <f t="shared" si="9"/>
        <v>0.5854341736694678</v>
      </c>
      <c r="F24" s="26">
        <f t="shared" si="9"/>
        <v>0.10644257703081232</v>
      </c>
      <c r="G24" s="27">
        <f t="shared" si="9"/>
        <v>0.15406162464985995</v>
      </c>
      <c r="H24" s="28">
        <f t="shared" si="9"/>
        <v>0.17647058823529413</v>
      </c>
      <c r="I24" s="26">
        <f t="shared" si="9"/>
        <v>0.876750700280112</v>
      </c>
      <c r="J24" s="27">
        <f t="shared" si="9"/>
        <v>0.7815126050420168</v>
      </c>
      <c r="K24" s="28">
        <f t="shared" si="9"/>
        <v>0.7619047619047619</v>
      </c>
    </row>
    <row r="25" spans="1:11" s="47" customFormat="1" ht="18" customHeight="1">
      <c r="A25" s="42">
        <v>2000</v>
      </c>
      <c r="B25" s="43">
        <v>325</v>
      </c>
      <c r="C25" s="44">
        <v>240</v>
      </c>
      <c r="D25" s="45">
        <v>217</v>
      </c>
      <c r="E25" s="46">
        <v>202</v>
      </c>
      <c r="F25" s="44">
        <v>24</v>
      </c>
      <c r="G25" s="45">
        <v>28</v>
      </c>
      <c r="H25" s="46">
        <v>30</v>
      </c>
      <c r="I25" s="44">
        <v>264</v>
      </c>
      <c r="J25" s="45">
        <f>SUM(D25,G25)</f>
        <v>245</v>
      </c>
      <c r="K25" s="46">
        <v>232</v>
      </c>
    </row>
    <row r="26" spans="1:11" ht="18" customHeight="1">
      <c r="A26" s="24"/>
      <c r="B26" s="25"/>
      <c r="C26" s="26">
        <f>(C25/$B$25)</f>
        <v>0.7384615384615385</v>
      </c>
      <c r="D26" s="27">
        <f aca="true" t="shared" si="10" ref="D26:J26">(D25/$B$25)</f>
        <v>0.6676923076923077</v>
      </c>
      <c r="E26" s="28">
        <v>0.62</v>
      </c>
      <c r="F26" s="26">
        <f t="shared" si="10"/>
        <v>0.07384615384615385</v>
      </c>
      <c r="G26" s="27">
        <f t="shared" si="10"/>
        <v>0.08615384615384615</v>
      </c>
      <c r="H26" s="28">
        <v>0.09</v>
      </c>
      <c r="I26" s="26">
        <f t="shared" si="10"/>
        <v>0.8123076923076923</v>
      </c>
      <c r="J26" s="27">
        <f t="shared" si="10"/>
        <v>0.7538461538461538</v>
      </c>
      <c r="K26" s="28">
        <v>0.71</v>
      </c>
    </row>
    <row r="27" spans="1:11" s="47" customFormat="1" ht="18" customHeight="1">
      <c r="A27" s="42">
        <v>2001</v>
      </c>
      <c r="B27" s="43">
        <v>307</v>
      </c>
      <c r="C27" s="44">
        <v>258</v>
      </c>
      <c r="D27" s="45">
        <v>221</v>
      </c>
      <c r="E27" s="46">
        <v>202</v>
      </c>
      <c r="F27" s="44">
        <v>20</v>
      </c>
      <c r="G27" s="45">
        <v>26</v>
      </c>
      <c r="H27" s="46">
        <v>35</v>
      </c>
      <c r="I27" s="44">
        <f>SUM(C27,F27)</f>
        <v>278</v>
      </c>
      <c r="J27" s="45">
        <v>247</v>
      </c>
      <c r="K27" s="46">
        <v>237</v>
      </c>
    </row>
    <row r="28" spans="1:11" s="48" customFormat="1" ht="18" customHeight="1">
      <c r="A28" s="24"/>
      <c r="B28" s="25"/>
      <c r="C28" s="26">
        <f>C27/$B$27</f>
        <v>0.8403908794788274</v>
      </c>
      <c r="D28" s="27">
        <v>0.72</v>
      </c>
      <c r="E28" s="28">
        <v>0.66</v>
      </c>
      <c r="F28" s="26">
        <f>F27/$B$27</f>
        <v>0.06514657980456026</v>
      </c>
      <c r="G28" s="27">
        <v>0.08</v>
      </c>
      <c r="H28" s="28">
        <v>0.11</v>
      </c>
      <c r="I28" s="26">
        <f>I27/$B$27</f>
        <v>0.9055374592833876</v>
      </c>
      <c r="J28" s="27">
        <v>0.8</v>
      </c>
      <c r="K28" s="28">
        <v>0.77</v>
      </c>
    </row>
    <row r="29" spans="1:11" s="3" customFormat="1" ht="18" customHeight="1" hidden="1">
      <c r="A29" s="49"/>
      <c r="B29" s="50"/>
      <c r="C29" s="51"/>
      <c r="D29" s="52"/>
      <c r="E29" s="53"/>
      <c r="F29" s="52"/>
      <c r="G29" s="52"/>
      <c r="H29" s="52"/>
      <c r="I29" s="51"/>
      <c r="J29" s="52"/>
      <c r="K29" s="53"/>
    </row>
    <row r="30" spans="1:11" s="47" customFormat="1" ht="18" customHeight="1">
      <c r="A30" s="42">
        <v>2002</v>
      </c>
      <c r="B30" s="43">
        <v>404</v>
      </c>
      <c r="C30" s="44">
        <v>358</v>
      </c>
      <c r="D30" s="45">
        <v>320</v>
      </c>
      <c r="E30" s="46">
        <v>293</v>
      </c>
      <c r="F30" s="44">
        <v>9</v>
      </c>
      <c r="G30" s="45">
        <v>21</v>
      </c>
      <c r="H30" s="46">
        <f>19+11</f>
        <v>30</v>
      </c>
      <c r="I30" s="44">
        <v>367</v>
      </c>
      <c r="J30" s="45">
        <v>341</v>
      </c>
      <c r="K30" s="46">
        <f>H30+E30</f>
        <v>323</v>
      </c>
    </row>
    <row r="31" spans="1:11" s="48" customFormat="1" ht="18" customHeight="1">
      <c r="A31" s="24"/>
      <c r="B31" s="25"/>
      <c r="C31" s="26">
        <v>0.87</v>
      </c>
      <c r="D31" s="27">
        <v>0.79</v>
      </c>
      <c r="E31" s="28">
        <f>E30/B30</f>
        <v>0.7252475247524752</v>
      </c>
      <c r="F31" s="26">
        <v>0.02</v>
      </c>
      <c r="G31" s="27">
        <v>0.05</v>
      </c>
      <c r="H31" s="28">
        <f>H30/B30</f>
        <v>0.07425742574257425</v>
      </c>
      <c r="I31" s="26">
        <v>0.91</v>
      </c>
      <c r="J31" s="27">
        <v>0.84</v>
      </c>
      <c r="K31" s="28">
        <f>K30/B30</f>
        <v>0.7995049504950495</v>
      </c>
    </row>
    <row r="32" spans="1:11" s="47" customFormat="1" ht="18" customHeight="1">
      <c r="A32" s="42">
        <v>2003</v>
      </c>
      <c r="B32" s="43">
        <v>429</v>
      </c>
      <c r="C32" s="44">
        <v>342</v>
      </c>
      <c r="D32" s="45">
        <v>301</v>
      </c>
      <c r="E32" s="54">
        <v>283</v>
      </c>
      <c r="F32" s="44">
        <v>27</v>
      </c>
      <c r="G32" s="45">
        <f>22+11+8</f>
        <v>41</v>
      </c>
      <c r="H32" s="46">
        <f>23+14+2+5+3</f>
        <v>47</v>
      </c>
      <c r="I32" s="44">
        <v>369</v>
      </c>
      <c r="J32" s="45">
        <f>G32+D32</f>
        <v>342</v>
      </c>
      <c r="K32" s="54">
        <f>H32+E32</f>
        <v>330</v>
      </c>
    </row>
    <row r="33" spans="1:11" ht="18" customHeight="1">
      <c r="A33" s="24"/>
      <c r="B33" s="55"/>
      <c r="C33" s="26">
        <v>0.8</v>
      </c>
      <c r="D33" s="27">
        <f>D32/B32</f>
        <v>0.7016317016317016</v>
      </c>
      <c r="E33" s="27">
        <f>E32/B32</f>
        <v>0.6596736596736597</v>
      </c>
      <c r="F33" s="26">
        <v>0.06</v>
      </c>
      <c r="G33" s="27">
        <f>G32/B32</f>
        <v>0.09557109557109557</v>
      </c>
      <c r="H33" s="27">
        <f>H32/B32</f>
        <v>0.10955710955710955</v>
      </c>
      <c r="I33" s="26">
        <v>0.86</v>
      </c>
      <c r="J33" s="27">
        <f>J32/B32</f>
        <v>0.7972027972027972</v>
      </c>
      <c r="K33" s="28">
        <f>K32/B32</f>
        <v>0.7692307692307693</v>
      </c>
    </row>
    <row r="34" spans="1:11" s="60" customFormat="1" ht="19.5" customHeight="1">
      <c r="A34" s="56">
        <v>2004</v>
      </c>
      <c r="B34" s="57">
        <v>377</v>
      </c>
      <c r="C34" s="58">
        <v>324</v>
      </c>
      <c r="D34" s="59">
        <v>282</v>
      </c>
      <c r="E34" s="59">
        <v>267</v>
      </c>
      <c r="F34" s="58">
        <v>13</v>
      </c>
      <c r="G34" s="59">
        <f>8+10+3+9</f>
        <v>30</v>
      </c>
      <c r="H34" s="59">
        <v>32</v>
      </c>
      <c r="I34" s="58">
        <f>F34+C34</f>
        <v>337</v>
      </c>
      <c r="J34" s="59">
        <f>G34+D34</f>
        <v>312</v>
      </c>
      <c r="K34" s="54">
        <f>H34+E34</f>
        <v>299</v>
      </c>
    </row>
    <row r="35" spans="1:11" s="61" customFormat="1" ht="19.5" customHeight="1">
      <c r="A35" s="24"/>
      <c r="B35" s="55"/>
      <c r="C35" s="26">
        <f>C34/B34</f>
        <v>0.8594164456233422</v>
      </c>
      <c r="D35" s="27">
        <f>282/B34</f>
        <v>0.7480106100795756</v>
      </c>
      <c r="E35" s="27">
        <f>E34/B34</f>
        <v>0.7082228116710876</v>
      </c>
      <c r="F35" s="26">
        <f>F34/B34</f>
        <v>0.034482758620689655</v>
      </c>
      <c r="G35" s="27">
        <f>G34/B34</f>
        <v>0.07957559681697612</v>
      </c>
      <c r="H35" s="27">
        <f>H34/B34</f>
        <v>0.08488063660477453</v>
      </c>
      <c r="I35" s="26">
        <f>I34/B34</f>
        <v>0.8938992042440318</v>
      </c>
      <c r="J35" s="27">
        <f>J34/B34</f>
        <v>0.8275862068965517</v>
      </c>
      <c r="K35" s="28">
        <f>K34/B34</f>
        <v>0.7931034482758621</v>
      </c>
    </row>
    <row r="36" spans="1:11" s="66" customFormat="1" ht="19.5" customHeight="1">
      <c r="A36" s="62">
        <v>2005</v>
      </c>
      <c r="B36" s="63">
        <v>435</v>
      </c>
      <c r="C36" s="64">
        <v>332</v>
      </c>
      <c r="D36" s="65">
        <v>300</v>
      </c>
      <c r="E36" s="65">
        <v>292</v>
      </c>
      <c r="F36" s="64">
        <f>19+2+11+1</f>
        <v>33</v>
      </c>
      <c r="G36" s="65">
        <v>35</v>
      </c>
      <c r="H36" s="65">
        <v>37</v>
      </c>
      <c r="I36" s="64">
        <f>F36+C36</f>
        <v>365</v>
      </c>
      <c r="J36" s="65">
        <f>G36+D36</f>
        <v>335</v>
      </c>
      <c r="K36" s="54">
        <f>H36+E36</f>
        <v>329</v>
      </c>
    </row>
    <row r="37" spans="1:11" s="61" customFormat="1" ht="19.5" customHeight="1">
      <c r="A37" s="67"/>
      <c r="B37" s="68"/>
      <c r="C37" s="34">
        <f>C36/B36</f>
        <v>0.7632183908045977</v>
      </c>
      <c r="D37" s="35">
        <f>D36/B36</f>
        <v>0.6896551724137931</v>
      </c>
      <c r="E37" s="27">
        <f>E36/B36</f>
        <v>0.671264367816092</v>
      </c>
      <c r="F37" s="34">
        <f>F36/B36</f>
        <v>0.07586206896551724</v>
      </c>
      <c r="G37" s="35">
        <f>G36/B36</f>
        <v>0.08045977011494253</v>
      </c>
      <c r="H37" s="27">
        <f>H36/B36</f>
        <v>0.08505747126436781</v>
      </c>
      <c r="I37" s="34">
        <f>I36/B36</f>
        <v>0.8390804597701149</v>
      </c>
      <c r="J37" s="35">
        <f>J36/B36</f>
        <v>0.7701149425287356</v>
      </c>
      <c r="K37" s="28">
        <f>K36/B36</f>
        <v>0.7563218390804598</v>
      </c>
    </row>
    <row r="38" spans="1:11" s="66" customFormat="1" ht="19.5" customHeight="1">
      <c r="A38" s="62">
        <v>2006</v>
      </c>
      <c r="B38" s="63">
        <v>428</v>
      </c>
      <c r="C38" s="64">
        <v>347</v>
      </c>
      <c r="D38" s="65">
        <v>307</v>
      </c>
      <c r="E38" s="65">
        <v>292</v>
      </c>
      <c r="F38" s="64">
        <v>24</v>
      </c>
      <c r="G38" s="65">
        <v>42</v>
      </c>
      <c r="H38" s="65">
        <v>49</v>
      </c>
      <c r="I38" s="64">
        <f>F38+C38</f>
        <v>371</v>
      </c>
      <c r="J38" s="65">
        <f>G38+D38</f>
        <v>349</v>
      </c>
      <c r="K38" s="54">
        <f aca="true" t="shared" si="11" ref="K38:K48">H38+E38</f>
        <v>341</v>
      </c>
    </row>
    <row r="39" spans="1:11" s="61" customFormat="1" ht="19.5" customHeight="1">
      <c r="A39" s="67"/>
      <c r="B39" s="68"/>
      <c r="C39" s="34">
        <f>C38/B38</f>
        <v>0.8107476635514018</v>
      </c>
      <c r="D39" s="35">
        <f>D38/B38</f>
        <v>0.7172897196261683</v>
      </c>
      <c r="E39" s="27">
        <f>E38/B38</f>
        <v>0.6822429906542056</v>
      </c>
      <c r="F39" s="34">
        <f>F38/B38</f>
        <v>0.056074766355140186</v>
      </c>
      <c r="G39" s="35">
        <f>G38/B38</f>
        <v>0.09813084112149532</v>
      </c>
      <c r="H39" s="27">
        <f>H38/B38</f>
        <v>0.11448598130841121</v>
      </c>
      <c r="I39" s="34">
        <f>I38/B38</f>
        <v>0.866822429906542</v>
      </c>
      <c r="J39" s="35">
        <f>J38/B38</f>
        <v>0.8154205607476636</v>
      </c>
      <c r="K39" s="28">
        <f aca="true" t="shared" si="12" ref="K39:K49">K38/B38</f>
        <v>0.7967289719626168</v>
      </c>
    </row>
    <row r="40" spans="1:11" s="71" customFormat="1" ht="18" customHeight="1">
      <c r="A40" s="69">
        <v>2007</v>
      </c>
      <c r="B40" s="70">
        <v>438</v>
      </c>
      <c r="C40" s="64">
        <v>347</v>
      </c>
      <c r="D40" s="65">
        <v>300</v>
      </c>
      <c r="E40" s="65">
        <v>272</v>
      </c>
      <c r="F40" s="64">
        <v>25</v>
      </c>
      <c r="G40" s="65">
        <v>42</v>
      </c>
      <c r="H40" s="65">
        <v>52</v>
      </c>
      <c r="I40" s="64">
        <f>F40+C40</f>
        <v>372</v>
      </c>
      <c r="J40" s="65">
        <f>G40+D40</f>
        <v>342</v>
      </c>
      <c r="K40" s="54">
        <f t="shared" si="11"/>
        <v>324</v>
      </c>
    </row>
    <row r="41" spans="1:11" s="71" customFormat="1" ht="18" customHeight="1">
      <c r="A41" s="72"/>
      <c r="B41" s="73"/>
      <c r="C41" s="29">
        <f>C40/B40</f>
        <v>0.7922374429223744</v>
      </c>
      <c r="D41" s="35">
        <f>D40/B40</f>
        <v>0.684931506849315</v>
      </c>
      <c r="E41" s="27">
        <f>E40/B40</f>
        <v>0.6210045662100456</v>
      </c>
      <c r="F41" s="29">
        <f>F40/B40</f>
        <v>0.05707762557077625</v>
      </c>
      <c r="G41" s="35">
        <f>G40/B40</f>
        <v>0.0958904109589041</v>
      </c>
      <c r="H41" s="27">
        <f>H40/B40</f>
        <v>0.1187214611872146</v>
      </c>
      <c r="I41" s="29">
        <f>I40/B40</f>
        <v>0.8493150684931506</v>
      </c>
      <c r="J41" s="35">
        <f>J40/B40</f>
        <v>0.7808219178082192</v>
      </c>
      <c r="K41" s="28">
        <f t="shared" si="12"/>
        <v>0.7397260273972602</v>
      </c>
    </row>
    <row r="42" spans="1:11" s="71" customFormat="1" ht="18" customHeight="1">
      <c r="A42" s="69">
        <v>2008</v>
      </c>
      <c r="B42" s="70">
        <v>453</v>
      </c>
      <c r="C42" s="64">
        <v>371</v>
      </c>
      <c r="D42" s="65">
        <v>312</v>
      </c>
      <c r="E42" s="65">
        <v>306</v>
      </c>
      <c r="F42" s="64">
        <v>26</v>
      </c>
      <c r="G42" s="65">
        <v>46</v>
      </c>
      <c r="H42" s="65">
        <v>50</v>
      </c>
      <c r="I42" s="64">
        <f>F42+C42</f>
        <v>397</v>
      </c>
      <c r="J42" s="65">
        <f>G42+D42</f>
        <v>358</v>
      </c>
      <c r="K42" s="54">
        <f t="shared" si="11"/>
        <v>356</v>
      </c>
    </row>
    <row r="43" spans="1:11" s="71" customFormat="1" ht="18" customHeight="1">
      <c r="A43" s="72"/>
      <c r="B43" s="73"/>
      <c r="C43" s="29">
        <f>C42/B42</f>
        <v>0.8189845474613686</v>
      </c>
      <c r="D43" s="35">
        <f>D42/B42</f>
        <v>0.6887417218543046</v>
      </c>
      <c r="E43" s="27">
        <f>E42/B42</f>
        <v>0.6754966887417219</v>
      </c>
      <c r="F43" s="29">
        <f>F42/B42</f>
        <v>0.05739514348785872</v>
      </c>
      <c r="G43" s="35">
        <f>G42/B42</f>
        <v>0.10154525386313466</v>
      </c>
      <c r="H43" s="27">
        <f>H42/B42</f>
        <v>0.11037527593818984</v>
      </c>
      <c r="I43" s="29">
        <f>I42/B42</f>
        <v>0.8763796909492274</v>
      </c>
      <c r="J43" s="35">
        <f>J42/B42</f>
        <v>0.7902869757174393</v>
      </c>
      <c r="K43" s="28">
        <f t="shared" si="12"/>
        <v>0.7858719646799117</v>
      </c>
    </row>
    <row r="44" spans="1:11" s="71" customFormat="1" ht="18" customHeight="1">
      <c r="A44" s="69">
        <v>2009</v>
      </c>
      <c r="B44" s="70">
        <v>417</v>
      </c>
      <c r="C44" s="64">
        <v>318</v>
      </c>
      <c r="D44" s="65">
        <v>289</v>
      </c>
      <c r="E44" s="65">
        <v>277</v>
      </c>
      <c r="F44" s="64">
        <v>49</v>
      </c>
      <c r="G44" s="65">
        <v>40</v>
      </c>
      <c r="H44" s="65">
        <v>42</v>
      </c>
      <c r="I44" s="64">
        <f>F44+C44</f>
        <v>367</v>
      </c>
      <c r="J44" s="65">
        <f>G44+D44</f>
        <v>329</v>
      </c>
      <c r="K44" s="54">
        <f t="shared" si="11"/>
        <v>319</v>
      </c>
    </row>
    <row r="45" spans="1:11" s="71" customFormat="1" ht="18" customHeight="1">
      <c r="A45" s="72"/>
      <c r="B45" s="73"/>
      <c r="C45" s="29">
        <f>C44/B44</f>
        <v>0.762589928057554</v>
      </c>
      <c r="D45" s="35">
        <f>D44/B44</f>
        <v>0.6930455635491607</v>
      </c>
      <c r="E45" s="27">
        <f>E44/B44</f>
        <v>0.6642685851318945</v>
      </c>
      <c r="F45" s="29">
        <f>F44/B44</f>
        <v>0.11750599520383694</v>
      </c>
      <c r="G45" s="35">
        <f>G44/B44</f>
        <v>0.09592326139088729</v>
      </c>
      <c r="H45" s="27">
        <f>H44/B44</f>
        <v>0.10071942446043165</v>
      </c>
      <c r="I45" s="29">
        <f>I44/B44</f>
        <v>0.8800959232613909</v>
      </c>
      <c r="J45" s="35">
        <f>J44/B44</f>
        <v>0.7889688249400479</v>
      </c>
      <c r="K45" s="28">
        <f t="shared" si="12"/>
        <v>0.7649880095923262</v>
      </c>
    </row>
    <row r="46" spans="1:11" s="71" customFormat="1" ht="18" customHeight="1">
      <c r="A46" s="69">
        <v>2010</v>
      </c>
      <c r="B46" s="70">
        <v>623</v>
      </c>
      <c r="C46" s="64">
        <v>493</v>
      </c>
      <c r="D46" s="65">
        <v>432</v>
      </c>
      <c r="E46" s="65">
        <v>409</v>
      </c>
      <c r="F46" s="64">
        <v>62</v>
      </c>
      <c r="G46" s="65">
        <v>55</v>
      </c>
      <c r="H46" s="65">
        <v>54</v>
      </c>
      <c r="I46" s="64">
        <f>F46+C46</f>
        <v>555</v>
      </c>
      <c r="J46" s="65">
        <f>G46+D46</f>
        <v>487</v>
      </c>
      <c r="K46" s="54">
        <f t="shared" si="11"/>
        <v>463</v>
      </c>
    </row>
    <row r="47" spans="1:11" s="71" customFormat="1" ht="18" customHeight="1">
      <c r="A47" s="72"/>
      <c r="B47" s="73"/>
      <c r="C47" s="29">
        <f>C46/B46</f>
        <v>0.7913322632423756</v>
      </c>
      <c r="D47" s="35">
        <f>D46/B46</f>
        <v>0.6934189406099518</v>
      </c>
      <c r="E47" s="27">
        <f>E46/B46</f>
        <v>0.6565008025682183</v>
      </c>
      <c r="F47" s="29">
        <f>F46/B46</f>
        <v>0.09951845906902086</v>
      </c>
      <c r="G47" s="35">
        <f>G46/B46</f>
        <v>0.08828250401284109</v>
      </c>
      <c r="H47" s="27">
        <f>H46/B46</f>
        <v>0.08667736757624397</v>
      </c>
      <c r="I47" s="29">
        <f>I46/B46</f>
        <v>0.8908507223113965</v>
      </c>
      <c r="J47" s="35">
        <f>J46/B46</f>
        <v>0.7817014446227929</v>
      </c>
      <c r="K47" s="28">
        <f t="shared" si="12"/>
        <v>0.7431781701444623</v>
      </c>
    </row>
    <row r="48" spans="1:11" s="71" customFormat="1" ht="18" customHeight="1">
      <c r="A48" s="69">
        <v>2011</v>
      </c>
      <c r="B48" s="70">
        <v>469</v>
      </c>
      <c r="C48" s="64">
        <v>385</v>
      </c>
      <c r="D48" s="65">
        <v>350</v>
      </c>
      <c r="E48" s="65">
        <v>329</v>
      </c>
      <c r="F48" s="64">
        <v>39</v>
      </c>
      <c r="G48" s="65">
        <v>42</v>
      </c>
      <c r="H48" s="65">
        <v>44</v>
      </c>
      <c r="I48" s="64">
        <f>F48+C48</f>
        <v>424</v>
      </c>
      <c r="J48" s="65">
        <f>G48+D48</f>
        <v>392</v>
      </c>
      <c r="K48" s="54">
        <f t="shared" si="11"/>
        <v>373</v>
      </c>
    </row>
    <row r="49" spans="1:11" s="71" customFormat="1" ht="18" customHeight="1">
      <c r="A49" s="72"/>
      <c r="B49" s="73"/>
      <c r="C49" s="29">
        <f>C48/B48</f>
        <v>0.8208955223880597</v>
      </c>
      <c r="D49" s="35">
        <f>D48/B48</f>
        <v>0.746268656716418</v>
      </c>
      <c r="E49" s="27">
        <f>E48/B48</f>
        <v>0.7014925373134329</v>
      </c>
      <c r="F49" s="29">
        <f>F48/B48</f>
        <v>0.08315565031982942</v>
      </c>
      <c r="G49" s="35">
        <f>G48/B48</f>
        <v>0.08955223880597014</v>
      </c>
      <c r="H49" s="27">
        <f>H48/B48</f>
        <v>0.09381663113006397</v>
      </c>
      <c r="I49" s="29">
        <f>I48/B48</f>
        <v>0.9040511727078892</v>
      </c>
      <c r="J49" s="35">
        <f>J48/B48</f>
        <v>0.835820895522388</v>
      </c>
      <c r="K49" s="28">
        <f t="shared" si="12"/>
        <v>0.7953091684434968</v>
      </c>
    </row>
    <row r="50" spans="1:11" s="71" customFormat="1" ht="18" customHeight="1">
      <c r="A50" s="69">
        <v>2012</v>
      </c>
      <c r="B50" s="70">
        <v>474</v>
      </c>
      <c r="C50" s="64">
        <v>389</v>
      </c>
      <c r="D50" s="65">
        <v>347</v>
      </c>
      <c r="E50" s="74"/>
      <c r="F50" s="64">
        <v>43</v>
      </c>
      <c r="G50" s="65">
        <v>50</v>
      </c>
      <c r="H50" s="74"/>
      <c r="I50" s="64">
        <f>F50+C50</f>
        <v>432</v>
      </c>
      <c r="J50" s="65">
        <f>G50+D50</f>
        <v>397</v>
      </c>
      <c r="K50" s="74"/>
    </row>
    <row r="51" spans="1:11" s="71" customFormat="1" ht="18" customHeight="1">
      <c r="A51" s="72"/>
      <c r="B51" s="73"/>
      <c r="C51" s="29">
        <f>C50/B50</f>
        <v>0.820675105485232</v>
      </c>
      <c r="D51" s="35">
        <f>D50/B50</f>
        <v>0.7320675105485233</v>
      </c>
      <c r="E51" s="75"/>
      <c r="F51" s="29">
        <f>F50/B50</f>
        <v>0.09071729957805907</v>
      </c>
      <c r="G51" s="35">
        <f>G50/B50</f>
        <v>0.10548523206751055</v>
      </c>
      <c r="H51" s="75"/>
      <c r="I51" s="29">
        <f>I50/B50</f>
        <v>0.9113924050632911</v>
      </c>
      <c r="J51" s="35">
        <f>J50/B50</f>
        <v>0.8375527426160337</v>
      </c>
      <c r="K51" s="75"/>
    </row>
    <row r="52" spans="1:11" s="71" customFormat="1" ht="18" customHeight="1">
      <c r="A52" s="69">
        <v>2013</v>
      </c>
      <c r="B52" s="70">
        <v>528</v>
      </c>
      <c r="C52" s="64">
        <v>438</v>
      </c>
      <c r="D52" s="76"/>
      <c r="E52" s="74"/>
      <c r="F52" s="64">
        <v>32</v>
      </c>
      <c r="G52" s="76"/>
      <c r="H52" s="74"/>
      <c r="I52" s="64">
        <f>F52+C52</f>
        <v>470</v>
      </c>
      <c r="J52" s="76"/>
      <c r="K52" s="74"/>
    </row>
    <row r="53" spans="1:11" s="71" customFormat="1" ht="18" customHeight="1" thickBot="1">
      <c r="A53" s="72"/>
      <c r="B53" s="73"/>
      <c r="C53" s="29">
        <f>C52/B52</f>
        <v>0.8295454545454546</v>
      </c>
      <c r="D53" s="77"/>
      <c r="E53" s="75"/>
      <c r="F53" s="29">
        <f>F52/B52</f>
        <v>0.06060606060606061</v>
      </c>
      <c r="G53" s="77"/>
      <c r="H53" s="75"/>
      <c r="I53" s="29">
        <f>I52/B52</f>
        <v>0.8901515151515151</v>
      </c>
      <c r="J53" s="77"/>
      <c r="K53" s="75"/>
    </row>
    <row r="54" spans="1:11" s="82" customFormat="1" ht="27" thickBot="1">
      <c r="A54" s="78" t="s">
        <v>12</v>
      </c>
      <c r="B54" s="79">
        <f>AVERAGE(B40:B53)</f>
        <v>486</v>
      </c>
      <c r="C54" s="83">
        <f>((C39*B38)+(C41*B40)+(C43*B42)+(C45*B44)+(C47*B46)+(C49*B48)+(C51*B50)+(C53*B52))/(B38+B40+B42+B44+B46+B48+B50+B52)</f>
        <v>0.806266318537859</v>
      </c>
      <c r="D54" s="80">
        <f>((D39*B38)+(D41*B40)+(D43*B42)+(D45*B44)+(D47*B46)+(D49*B48)+(D51*B50))/(B38+B40+B42+B44+B46+B48+B50)</f>
        <v>0.7077528770442156</v>
      </c>
      <c r="E54" s="81">
        <f>((E39*B38)+(E41*B40)+(E43*B42)+(E45*B44)+(E47*B46)+(E49*B48))/(B38+B40+B42+B44+B46+B48)</f>
        <v>0.6665487977369166</v>
      </c>
      <c r="F54" s="83">
        <f>((F39*B38)+(F41*B40)+(F43*B42)+(F45*B44)+(F47*B46)+(F49*B48)+(F51*B50)+(F53*B52))/(B38+B40+B42+B44+B46+B48+B50+B52)</f>
        <v>0.0783289817232376</v>
      </c>
      <c r="G54" s="80">
        <f>((G39*B38)+(G41*B40)+(G43*B42)+(G45*B44)+(G47*B46)+(G49*B48)+(G51*B50))/(B38+B40+B42+B44+B46+B48+B50)</f>
        <v>0.09600242277407632</v>
      </c>
      <c r="H54" s="81">
        <f>((H39*B38)+(H41*B40)+(H43*B42)+(H45*B44)+(H47*B46)+(H49*B48))/(B38+B40+B42+B44+B46+B48)</f>
        <v>0.1028995756718529</v>
      </c>
      <c r="I54" s="83">
        <f>(I38+I40+I42+I44+I46+I48+I50+I52)/($B$38+$B$40+$B$42+$B$44+$B$46+$B$48+$B$50+$B$52)</f>
        <v>0.8845953002610966</v>
      </c>
      <c r="J54" s="80">
        <f>(J38+J40+J42+J44+J46+J48+J50)/($B$38+$B$40+$B$42+$B$44+$B$46+$B$48+$B$50)</f>
        <v>0.803755299818292</v>
      </c>
      <c r="K54" s="81">
        <f>(K38+K40+K42+K44+K46+K48)/($B$38+$B$40+$B$42+$B$44+$B$46+$B$48)</f>
        <v>0.7694483734087695</v>
      </c>
    </row>
    <row r="55" spans="1:11" s="84" customFormat="1" ht="13.5" thickBot="1">
      <c r="A55"/>
      <c r="B55"/>
      <c r="C55"/>
      <c r="D55"/>
      <c r="E55"/>
      <c r="F55"/>
      <c r="G55"/>
      <c r="H55"/>
      <c r="I55"/>
      <c r="J55"/>
      <c r="K55"/>
    </row>
    <row r="56" spans="1:11" s="82" customFormat="1" ht="27" thickBot="1">
      <c r="A56" s="78" t="s">
        <v>13</v>
      </c>
      <c r="B56" s="79">
        <f>AVERAGE(B46:B50)</f>
        <v>522</v>
      </c>
      <c r="C56" s="83">
        <f>(C46+C48+C50)/($B$46+$B$48+$B$50)</f>
        <v>0.8090676883780332</v>
      </c>
      <c r="D56" s="80">
        <f>(D44+D46+D48)/($B$44+$B$46+$B$48)</f>
        <v>0.709741550695825</v>
      </c>
      <c r="E56" s="81">
        <f>(E42+E44+E46)/($B$42+$B$44+$B$46)</f>
        <v>0.6644340254521098</v>
      </c>
      <c r="F56" s="83">
        <f>(F46+F48+F50)/($B$46+$B$48+$B$50)</f>
        <v>0.09195402298850575</v>
      </c>
      <c r="G56" s="80">
        <f>(G44+G46+G48)/($B$44+$B$46+$B$48)</f>
        <v>0.09078860172299535</v>
      </c>
      <c r="H56" s="81">
        <f>(H42+H44+H46)/($B$42+$B$44+$B$46)</f>
        <v>0.09778968519758875</v>
      </c>
      <c r="I56" s="92">
        <f>(I46+I48+I50)/($B$46+$B$48+$B$50)</f>
        <v>0.901021711366539</v>
      </c>
      <c r="J56" s="93">
        <f>(J44+J46+J48)/($B$44+$B$46+$B$48)</f>
        <v>0.8005301524188204</v>
      </c>
      <c r="K56" s="81">
        <f>(K42+K44+K46)/($B$42+$B$44+$B$46)</f>
        <v>0.7622237106496986</v>
      </c>
    </row>
    <row r="57" spans="9:10" ht="13.5" thickBot="1">
      <c r="I57" s="94"/>
      <c r="J57" s="94"/>
    </row>
    <row r="58" spans="1:11" s="82" customFormat="1" ht="27" thickBot="1">
      <c r="A58" s="78" t="s">
        <v>14</v>
      </c>
      <c r="B58" s="79">
        <f>AVERAGE(B48:B52)</f>
        <v>490.3333333333333</v>
      </c>
      <c r="C58" s="83">
        <f>(C48+C50+C52)/($B$48+$B$50+$B$52)</f>
        <v>0.8239292997960571</v>
      </c>
      <c r="D58" s="80">
        <f>(D46+D48+D50)/($B$46+$B$48+$B$50)</f>
        <v>0.7209450830140486</v>
      </c>
      <c r="E58" s="81">
        <f>(E44+E46+E48)/($B$44+$B$46+$B$48)</f>
        <v>0.6726308813783963</v>
      </c>
      <c r="F58" s="83">
        <f>(F48+F50+F52)/($B$48+$B$50+$B$52)</f>
        <v>0.07749830047586675</v>
      </c>
      <c r="G58" s="80">
        <f>(G46+G48+G50)/($B$46+$B$48+$B$50)</f>
        <v>0.09386973180076628</v>
      </c>
      <c r="H58" s="81">
        <f>(H44+H46+H48)/($B$44+$B$46+$B$48)</f>
        <v>0.0927766732935719</v>
      </c>
      <c r="I58" s="92">
        <f>(I48+I50+I52)/($B$48+$B$50+$B$52)</f>
        <v>0.9014276002719238</v>
      </c>
      <c r="J58" s="93">
        <f>(J46+J48+J50)/($B$46+$B$48+$B$50)</f>
        <v>0.8148148148148148</v>
      </c>
      <c r="K58" s="81">
        <f>(K44+K46+K48)/($B$44+$B$46+$B$48)</f>
        <v>0.7654075546719682</v>
      </c>
    </row>
    <row r="59" spans="4:11" ht="12.75">
      <c r="D59" s="85"/>
      <c r="E59" s="85"/>
      <c r="G59" s="85"/>
      <c r="H59" s="85"/>
      <c r="J59" s="85"/>
      <c r="K59" s="85"/>
    </row>
    <row r="60" ht="12.75">
      <c r="A60" s="82" t="s">
        <v>15</v>
      </c>
    </row>
  </sheetData>
  <sheetProtection/>
  <mergeCells count="4">
    <mergeCell ref="C1:E1"/>
    <mergeCell ref="F1:H1"/>
    <mergeCell ref="I1:K1"/>
    <mergeCell ref="A18:K18"/>
  </mergeCells>
  <printOptions horizontalCentered="1"/>
  <pageMargins left="0.73" right="0.75" top="1.47" bottom="0.43" header="0.66" footer="0.26"/>
  <pageSetup horizontalDpi="300" verticalDpi="300" orientation="landscape" scale="46" r:id="rId2"/>
  <headerFooter alignWithMargins="0">
    <oddHeader>&amp;L&amp;G&amp;C&amp;"Arial,Bold"&amp;14College of Pharmacy and Health Sciences
Retention Rates for Full-time Baccalaureate Degree-Seeking First-time Freshmen
Fall 1990 - Fall 2013</oddHeader>
    <oddFooter>&amp;L&amp;"Frutiger LT 55 Roman,Italic"&amp;8Prepared by: Office of Institutional Research (rg,sc)&amp;R&amp;"Frutiger LT 55 Roman,Italic"&amp;8Based on data as of 10/14/2014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STJ</dc:creator>
  <cp:keywords/>
  <dc:description/>
  <cp:lastModifiedBy>Christine Marie Goodwin</cp:lastModifiedBy>
  <cp:lastPrinted>2015-08-20T20:53:34Z</cp:lastPrinted>
  <dcterms:created xsi:type="dcterms:W3CDTF">2015-03-30T13:18:38Z</dcterms:created>
  <dcterms:modified xsi:type="dcterms:W3CDTF">2015-08-20T21:10:32Z</dcterms:modified>
  <cp:category/>
  <cp:version/>
  <cp:contentType/>
  <cp:contentStatus/>
</cp:coreProperties>
</file>