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0770" activeTab="2"/>
  </bookViews>
  <sheets>
    <sheet name="02(12)" sheetId="1" r:id="rId1"/>
    <sheet name="52(62)" sheetId="2" r:id="rId2"/>
    <sheet name="02_62" sheetId="3" r:id="rId3"/>
  </sheets>
  <externalReferences>
    <externalReference r:id="rId6"/>
  </externalReferences>
  <definedNames>
    <definedName name="_xlnm.Print_Area" localSheetId="0">'02(12)'!$A$2:$K$60</definedName>
    <definedName name="_xlnm.Print_Area" localSheetId="2">'02_62'!$A$1:$K$66</definedName>
    <definedName name="_xlnm.Print_Area" localSheetId="1">'52(62)'!$A$1:$K$38</definedName>
  </definedNames>
  <calcPr fullCalcOnLoad="1"/>
</workbook>
</file>

<file path=xl/sharedStrings.xml><?xml version="1.0" encoding="utf-8"?>
<sst xmlns="http://schemas.openxmlformats.org/spreadsheetml/2006/main" count="89" uniqueCount="18">
  <si>
    <t>IN SCHOOL OF EDUCATION</t>
  </si>
  <si>
    <t>INTERNAL TRANSFERS</t>
  </si>
  <si>
    <t xml:space="preserve">            COMBINED</t>
  </si>
  <si>
    <t>COHORT</t>
  </si>
  <si>
    <t xml:space="preserve">HEAD </t>
  </si>
  <si>
    <t>AFTER</t>
  </si>
  <si>
    <t>FALL</t>
  </si>
  <si>
    <t>COUNT</t>
  </si>
  <si>
    <t>1 YEAR</t>
  </si>
  <si>
    <t>2 YEARS</t>
  </si>
  <si>
    <t>3 YEARS</t>
  </si>
  <si>
    <t>Beginning of SCT BANNER Data System</t>
  </si>
  <si>
    <t>Data for Staten Island is only included from 1999 to present</t>
  </si>
  <si>
    <t>IN THE SCHOOL OF  ED</t>
  </si>
  <si>
    <t>COMPOSITE 2006-2013</t>
  </si>
  <si>
    <t>COMPOSITE 2010-2012</t>
  </si>
  <si>
    <t>COMPOSITE 2011-2013</t>
  </si>
  <si>
    <t>Students who transfer to another campus, but same school are still counted within the school.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</si>
</sst>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Book Antiqua"/>
      <family val="1"/>
    </font>
    <font>
      <b/>
      <sz val="12"/>
      <color indexed="8"/>
      <name val="Book Antiqua"/>
      <family val="1"/>
    </font>
    <font>
      <sz val="10"/>
      <color indexed="8"/>
      <name val="Arial"/>
      <family val="2"/>
    </font>
    <font>
      <b/>
      <i/>
      <sz val="10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b/>
      <sz val="11"/>
      <name val="Frutiger LT 55 Roman"/>
      <family val="2"/>
    </font>
    <font>
      <sz val="10"/>
      <name val="Frutiger LT 55 Roman"/>
      <family val="2"/>
    </font>
    <font>
      <sz val="11"/>
      <name val="Frutiger LT 55 Roman"/>
      <family val="2"/>
    </font>
    <font>
      <b/>
      <i/>
      <sz val="10"/>
      <name val="Frutiger LT 55 Roman"/>
      <family val="2"/>
    </font>
    <font>
      <b/>
      <i/>
      <sz val="12"/>
      <name val="Frutiger LT 55 Roman"/>
      <family val="2"/>
    </font>
    <font>
      <i/>
      <sz val="10"/>
      <name val="Arial"/>
      <family val="2"/>
    </font>
    <font>
      <sz val="10"/>
      <color indexed="8"/>
      <name val="Frutiger LT 55 Roman"/>
      <family val="2"/>
    </font>
    <font>
      <b/>
      <sz val="12"/>
      <color indexed="8"/>
      <name val="Frutiger LT 55 Roman"/>
      <family val="2"/>
    </font>
    <font>
      <b/>
      <i/>
      <sz val="10"/>
      <color indexed="8"/>
      <name val="Frutiger LT 55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Frutiger LT 55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0" borderId="0" xfId="0" applyFont="1" applyAlignment="1">
      <alignment/>
    </xf>
    <xf numFmtId="0" fontId="5" fillId="33" borderId="13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5" xfId="0" applyFont="1" applyFill="1" applyBorder="1" applyAlignment="1">
      <alignment horizontal="center"/>
    </xf>
    <xf numFmtId="0" fontId="7" fillId="34" borderId="16" xfId="0" applyFont="1" applyFill="1" applyBorder="1" applyAlignment="1">
      <alignment/>
    </xf>
    <xf numFmtId="9" fontId="7" fillId="34" borderId="15" xfId="58" applyFont="1" applyFill="1" applyBorder="1" applyAlignment="1">
      <alignment/>
    </xf>
    <xf numFmtId="9" fontId="7" fillId="34" borderId="16" xfId="58" applyFont="1" applyFill="1" applyBorder="1" applyAlignment="1">
      <alignment/>
    </xf>
    <xf numFmtId="9" fontId="7" fillId="34" borderId="17" xfId="58" applyFont="1" applyFill="1" applyBorder="1" applyAlignment="1">
      <alignment/>
    </xf>
    <xf numFmtId="0" fontId="8" fillId="0" borderId="13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0" fillId="0" borderId="0" xfId="0" applyFont="1" applyAlignment="1">
      <alignment/>
    </xf>
    <xf numFmtId="0" fontId="8" fillId="34" borderId="15" xfId="0" applyFont="1" applyFill="1" applyBorder="1" applyAlignment="1">
      <alignment horizontal="center"/>
    </xf>
    <xf numFmtId="0" fontId="9" fillId="34" borderId="16" xfId="0" applyFont="1" applyFill="1" applyBorder="1" applyAlignment="1">
      <alignment/>
    </xf>
    <xf numFmtId="9" fontId="9" fillId="34" borderId="15" xfId="58" applyFont="1" applyFill="1" applyBorder="1" applyAlignment="1">
      <alignment/>
    </xf>
    <xf numFmtId="9" fontId="9" fillId="34" borderId="16" xfId="58" applyFont="1" applyFill="1" applyBorder="1" applyAlignment="1">
      <alignment/>
    </xf>
    <xf numFmtId="9" fontId="9" fillId="34" borderId="17" xfId="58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9" fontId="9" fillId="34" borderId="13" xfId="58" applyFont="1" applyFill="1" applyBorder="1" applyAlignment="1">
      <alignment/>
    </xf>
    <xf numFmtId="9" fontId="9" fillId="34" borderId="0" xfId="58" applyFont="1" applyFill="1" applyBorder="1" applyAlignment="1">
      <alignment/>
    </xf>
    <xf numFmtId="9" fontId="9" fillId="34" borderId="14" xfId="58" applyFont="1" applyFill="1" applyBorder="1" applyAlignment="1">
      <alignment/>
    </xf>
    <xf numFmtId="164" fontId="9" fillId="34" borderId="13" xfId="58" applyNumberFormat="1" applyFont="1" applyFill="1" applyBorder="1" applyAlignment="1">
      <alignment/>
    </xf>
    <xf numFmtId="0" fontId="8" fillId="0" borderId="18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20" xfId="0" applyFont="1" applyBorder="1" applyAlignment="1">
      <alignment/>
    </xf>
    <xf numFmtId="164" fontId="9" fillId="34" borderId="15" xfId="58" applyNumberFormat="1" applyFont="1" applyFill="1" applyBorder="1" applyAlignment="1">
      <alignment/>
    </xf>
    <xf numFmtId="0" fontId="11" fillId="0" borderId="0" xfId="0" applyFont="1" applyAlignment="1">
      <alignment/>
    </xf>
    <xf numFmtId="9" fontId="9" fillId="34" borderId="15" xfId="58" applyNumberFormat="1" applyFont="1" applyFill="1" applyBorder="1" applyAlignment="1">
      <alignment/>
    </xf>
    <xf numFmtId="9" fontId="9" fillId="34" borderId="16" xfId="58" applyNumberFormat="1" applyFont="1" applyFill="1" applyBorder="1" applyAlignment="1">
      <alignment/>
    </xf>
    <xf numFmtId="0" fontId="9" fillId="0" borderId="21" xfId="0" applyFont="1" applyBorder="1" applyAlignment="1">
      <alignment/>
    </xf>
    <xf numFmtId="0" fontId="8" fillId="0" borderId="13" xfId="0" applyNumberFormat="1" applyFont="1" applyFill="1" applyBorder="1" applyAlignment="1">
      <alignment horizontal="center"/>
    </xf>
    <xf numFmtId="1" fontId="9" fillId="0" borderId="13" xfId="58" applyNumberFormat="1" applyFont="1" applyFill="1" applyBorder="1" applyAlignment="1">
      <alignment/>
    </xf>
    <xf numFmtId="1" fontId="9" fillId="0" borderId="0" xfId="58" applyNumberFormat="1" applyFont="1" applyFill="1" applyBorder="1" applyAlignment="1">
      <alignment/>
    </xf>
    <xf numFmtId="1" fontId="9" fillId="0" borderId="14" xfId="58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0" fontId="9" fillId="0" borderId="13" xfId="58" applyNumberFormat="1" applyFont="1" applyFill="1" applyBorder="1" applyAlignment="1">
      <alignment/>
    </xf>
    <xf numFmtId="0" fontId="9" fillId="0" borderId="0" xfId="58" applyNumberFormat="1" applyFont="1" applyFill="1" applyBorder="1" applyAlignment="1">
      <alignment/>
    </xf>
    <xf numFmtId="0" fontId="9" fillId="0" borderId="14" xfId="58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6" fillId="33" borderId="13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9" fontId="7" fillId="33" borderId="13" xfId="58" applyFont="1" applyFill="1" applyBorder="1" applyAlignment="1">
      <alignment/>
    </xf>
    <xf numFmtId="9" fontId="7" fillId="33" borderId="0" xfId="58" applyFont="1" applyFill="1" applyBorder="1" applyAlignment="1">
      <alignment/>
    </xf>
    <xf numFmtId="9" fontId="7" fillId="33" borderId="14" xfId="58" applyFont="1" applyFill="1" applyBorder="1" applyAlignment="1">
      <alignment/>
    </xf>
    <xf numFmtId="1" fontId="8" fillId="0" borderId="13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8" fillId="34" borderId="13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1" fontId="9" fillId="0" borderId="21" xfId="58" applyNumberFormat="1" applyFont="1" applyFill="1" applyBorder="1" applyAlignment="1">
      <alignment/>
    </xf>
    <xf numFmtId="1" fontId="9" fillId="0" borderId="23" xfId="58" applyNumberFormat="1" applyFont="1" applyFill="1" applyBorder="1" applyAlignment="1">
      <alignment/>
    </xf>
    <xf numFmtId="1" fontId="9" fillId="0" borderId="22" xfId="58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8" fillId="35" borderId="21" xfId="0" applyFont="1" applyFill="1" applyBorder="1" applyAlignment="1">
      <alignment horizontal="center"/>
    </xf>
    <xf numFmtId="1" fontId="9" fillId="35" borderId="22" xfId="58" applyNumberFormat="1" applyFont="1" applyFill="1" applyBorder="1" applyAlignment="1">
      <alignment/>
    </xf>
    <xf numFmtId="0" fontId="9" fillId="35" borderId="21" xfId="58" applyNumberFormat="1" applyFont="1" applyFill="1" applyBorder="1" applyAlignment="1">
      <alignment/>
    </xf>
    <xf numFmtId="0" fontId="12" fillId="35" borderId="21" xfId="0" applyNumberFormat="1" applyFont="1" applyFill="1" applyBorder="1" applyAlignment="1">
      <alignment horizontal="center"/>
    </xf>
    <xf numFmtId="1" fontId="9" fillId="0" borderId="22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0" fontId="12" fillId="34" borderId="15" xfId="0" applyNumberFormat="1" applyFont="1" applyFill="1" applyBorder="1" applyAlignment="1">
      <alignment horizontal="center"/>
    </xf>
    <xf numFmtId="1" fontId="9" fillId="35" borderId="21" xfId="58" applyNumberFormat="1" applyFont="1" applyFill="1" applyBorder="1" applyAlignment="1">
      <alignment/>
    </xf>
    <xf numFmtId="9" fontId="9" fillId="35" borderId="23" xfId="58" applyFont="1" applyFill="1" applyBorder="1" applyAlignment="1">
      <alignment/>
    </xf>
    <xf numFmtId="9" fontId="9" fillId="35" borderId="22" xfId="58" applyFont="1" applyFill="1" applyBorder="1" applyAlignment="1">
      <alignment/>
    </xf>
    <xf numFmtId="0" fontId="13" fillId="33" borderId="24" xfId="0" applyFont="1" applyFill="1" applyBorder="1" applyAlignment="1">
      <alignment horizontal="center" wrapText="1"/>
    </xf>
    <xf numFmtId="1" fontId="14" fillId="33" borderId="25" xfId="0" applyNumberFormat="1" applyFont="1" applyFill="1" applyBorder="1" applyAlignment="1">
      <alignment/>
    </xf>
    <xf numFmtId="9" fontId="14" fillId="33" borderId="24" xfId="59" applyFont="1" applyFill="1" applyBorder="1" applyAlignment="1">
      <alignment/>
    </xf>
    <xf numFmtId="9" fontId="14" fillId="33" borderId="26" xfId="59" applyFont="1" applyFill="1" applyBorder="1" applyAlignment="1">
      <alignment/>
    </xf>
    <xf numFmtId="9" fontId="14" fillId="33" borderId="25" xfId="59" applyFont="1" applyFill="1" applyBorder="1" applyAlignment="1">
      <alignment/>
    </xf>
    <xf numFmtId="0" fontId="15" fillId="0" borderId="0" xfId="0" applyFont="1" applyAlignment="1">
      <alignment/>
    </xf>
    <xf numFmtId="164" fontId="9" fillId="34" borderId="16" xfId="58" applyNumberFormat="1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35" borderId="21" xfId="0" applyNumberFormat="1" applyFont="1" applyFill="1" applyBorder="1" applyAlignment="1">
      <alignment horizontal="center"/>
    </xf>
    <xf numFmtId="0" fontId="12" fillId="35" borderId="23" xfId="0" applyNumberFormat="1" applyFont="1" applyFill="1" applyBorder="1" applyAlignment="1">
      <alignment/>
    </xf>
    <xf numFmtId="1" fontId="12" fillId="0" borderId="21" xfId="58" applyNumberFormat="1" applyFont="1" applyFill="1" applyBorder="1" applyAlignment="1">
      <alignment/>
    </xf>
    <xf numFmtId="0" fontId="10" fillId="34" borderId="15" xfId="0" applyNumberFormat="1" applyFont="1" applyFill="1" applyBorder="1" applyAlignment="1">
      <alignment horizontal="center"/>
    </xf>
    <xf numFmtId="0" fontId="12" fillId="34" borderId="17" xfId="0" applyNumberFormat="1" applyFont="1" applyFill="1" applyBorder="1" applyAlignment="1">
      <alignment/>
    </xf>
    <xf numFmtId="9" fontId="12" fillId="34" borderId="15" xfId="58" applyNumberFormat="1" applyFont="1" applyFill="1" applyBorder="1" applyAlignment="1">
      <alignment/>
    </xf>
    <xf numFmtId="0" fontId="12" fillId="35" borderId="23" xfId="58" applyNumberFormat="1" applyFont="1" applyFill="1" applyBorder="1" applyAlignment="1">
      <alignment/>
    </xf>
    <xf numFmtId="0" fontId="12" fillId="34" borderId="17" xfId="58" applyNumberFormat="1" applyFont="1" applyFill="1" applyBorder="1" applyAlignment="1">
      <alignment/>
    </xf>
    <xf numFmtId="0" fontId="12" fillId="35" borderId="22" xfId="58" applyNumberFormat="1" applyFont="1" applyFill="1" applyBorder="1" applyAlignment="1">
      <alignment/>
    </xf>
    <xf numFmtId="0" fontId="12" fillId="34" borderId="16" xfId="58" applyNumberFormat="1" applyFont="1" applyFill="1" applyBorder="1" applyAlignment="1">
      <alignment/>
    </xf>
    <xf numFmtId="9" fontId="14" fillId="33" borderId="24" xfId="58" applyFont="1" applyFill="1" applyBorder="1" applyAlignment="1">
      <alignment/>
    </xf>
    <xf numFmtId="9" fontId="14" fillId="33" borderId="26" xfId="58" applyFont="1" applyFill="1" applyBorder="1" applyAlignment="1">
      <alignment/>
    </xf>
    <xf numFmtId="9" fontId="14" fillId="33" borderId="25" xfId="58" applyFont="1" applyFill="1" applyBorder="1" applyAlignment="1">
      <alignment/>
    </xf>
    <xf numFmtId="0" fontId="16" fillId="33" borderId="10" xfId="0" applyFont="1" applyFill="1" applyBorder="1" applyAlignment="1">
      <alignment/>
    </xf>
    <xf numFmtId="0" fontId="16" fillId="33" borderId="12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8" fillId="33" borderId="13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7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34" borderId="15" xfId="0" applyFont="1" applyFill="1" applyBorder="1" applyAlignment="1">
      <alignment/>
    </xf>
    <xf numFmtId="0" fontId="12" fillId="34" borderId="17" xfId="0" applyFont="1" applyFill="1" applyBorder="1" applyAlignment="1">
      <alignment/>
    </xf>
    <xf numFmtId="9" fontId="12" fillId="34" borderId="15" xfId="58" applyFont="1" applyFill="1" applyBorder="1" applyAlignment="1">
      <alignment/>
    </xf>
    <xf numFmtId="9" fontId="12" fillId="34" borderId="16" xfId="58" applyFont="1" applyFill="1" applyBorder="1" applyAlignment="1">
      <alignment/>
    </xf>
    <xf numFmtId="9" fontId="12" fillId="34" borderId="17" xfId="58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/>
    </xf>
    <xf numFmtId="1" fontId="12" fillId="0" borderId="13" xfId="58" applyNumberFormat="1" applyFont="1" applyFill="1" applyBorder="1" applyAlignment="1">
      <alignment/>
    </xf>
    <xf numFmtId="1" fontId="12" fillId="0" borderId="0" xfId="58" applyNumberFormat="1" applyFont="1" applyFill="1" applyBorder="1" applyAlignment="1">
      <alignment/>
    </xf>
    <xf numFmtId="1" fontId="12" fillId="0" borderId="14" xfId="58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0" fillId="0" borderId="13" xfId="0" applyNumberFormat="1" applyFont="1" applyFill="1" applyBorder="1" applyAlignment="1">
      <alignment horizontal="center"/>
    </xf>
    <xf numFmtId="0" fontId="12" fillId="0" borderId="14" xfId="0" applyNumberFormat="1" applyFont="1" applyFill="1" applyBorder="1" applyAlignment="1">
      <alignment/>
    </xf>
    <xf numFmtId="0" fontId="12" fillId="0" borderId="13" xfId="58" applyNumberFormat="1" applyFont="1" applyFill="1" applyBorder="1" applyAlignment="1">
      <alignment/>
    </xf>
    <xf numFmtId="0" fontId="12" fillId="0" borderId="0" xfId="58" applyNumberFormat="1" applyFont="1" applyFill="1" applyBorder="1" applyAlignment="1">
      <alignment/>
    </xf>
    <xf numFmtId="0" fontId="12" fillId="0" borderId="14" xfId="58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1" fillId="0" borderId="16" xfId="0" applyFont="1" applyBorder="1" applyAlignment="1">
      <alignment/>
    </xf>
    <xf numFmtId="1" fontId="10" fillId="0" borderId="13" xfId="0" applyNumberFormat="1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/>
    </xf>
    <xf numFmtId="1" fontId="11" fillId="0" borderId="0" xfId="0" applyNumberFormat="1" applyFont="1" applyFill="1" applyAlignment="1">
      <alignment/>
    </xf>
    <xf numFmtId="0" fontId="12" fillId="34" borderId="13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9" fontId="12" fillId="34" borderId="13" xfId="58" applyFont="1" applyFill="1" applyBorder="1" applyAlignment="1">
      <alignment/>
    </xf>
    <xf numFmtId="0" fontId="10" fillId="34" borderId="13" xfId="0" applyNumberFormat="1" applyFont="1" applyFill="1" applyBorder="1" applyAlignment="1">
      <alignment horizontal="center"/>
    </xf>
    <xf numFmtId="0" fontId="12" fillId="34" borderId="14" xfId="0" applyNumberFormat="1" applyFont="1" applyFill="1" applyBorder="1" applyAlignment="1">
      <alignment/>
    </xf>
    <xf numFmtId="9" fontId="12" fillId="34" borderId="13" xfId="58" applyNumberFormat="1" applyFont="1" applyFill="1" applyBorder="1" applyAlignment="1">
      <alignment/>
    </xf>
    <xf numFmtId="0" fontId="12" fillId="34" borderId="14" xfId="58" applyNumberFormat="1" applyFont="1" applyFill="1" applyBorder="1" applyAlignment="1">
      <alignment/>
    </xf>
    <xf numFmtId="0" fontId="12" fillId="34" borderId="0" xfId="58" applyNumberFormat="1" applyFont="1" applyFill="1" applyBorder="1" applyAlignment="1">
      <alignment/>
    </xf>
    <xf numFmtId="164" fontId="0" fillId="0" borderId="0" xfId="0" applyNumberFormat="1" applyAlignment="1">
      <alignment/>
    </xf>
    <xf numFmtId="9" fontId="14" fillId="33" borderId="26" xfId="59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10" fillId="36" borderId="21" xfId="0" applyFont="1" applyFill="1" applyBorder="1" applyAlignment="1">
      <alignment horizontal="center"/>
    </xf>
    <xf numFmtId="0" fontId="10" fillId="36" borderId="22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17" fillId="33" borderId="12" xfId="0" applyFont="1" applyFill="1" applyBorder="1" applyAlignment="1">
      <alignment horizontal="center"/>
    </xf>
    <xf numFmtId="0" fontId="35" fillId="0" borderId="0" xfId="0" applyFont="1" applyAlignment="1">
      <alignment/>
    </xf>
    <xf numFmtId="9" fontId="14" fillId="37" borderId="24" xfId="59" applyFont="1" applyFill="1" applyBorder="1" applyAlignment="1">
      <alignment/>
    </xf>
    <xf numFmtId="9" fontId="14" fillId="37" borderId="26" xfId="59" applyFont="1" applyFill="1" applyBorder="1" applyAlignment="1">
      <alignment/>
    </xf>
    <xf numFmtId="0" fontId="0" fillId="37" borderId="0" xfId="0" applyFill="1" applyAlignment="1">
      <alignment/>
    </xf>
    <xf numFmtId="9" fontId="14" fillId="37" borderId="24" xfId="59" applyNumberFormat="1" applyFont="1" applyFill="1" applyBorder="1" applyAlignment="1">
      <alignment/>
    </xf>
    <xf numFmtId="9" fontId="9" fillId="34" borderId="13" xfId="58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t%20for%20Internal%20Transfers%20vs%20within%20Specific%20School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_51"/>
      <sheetName val="01"/>
      <sheetName val="02_62"/>
      <sheetName val="02(12)"/>
      <sheetName val="03_53"/>
      <sheetName val="03"/>
      <sheetName val="53"/>
      <sheetName val="04(14)"/>
      <sheetName val="04_64"/>
      <sheetName val="64 "/>
      <sheetName val="05"/>
      <sheetName val="51"/>
      <sheetName val="52(62)"/>
      <sheetName val="Sheet1"/>
      <sheetName val="01 90-00"/>
      <sheetName val="02 90-00"/>
      <sheetName val="04 90-00"/>
      <sheetName val="64 90-00"/>
      <sheetName val="05 90-00"/>
      <sheetName val="03 90-00"/>
      <sheetName val="53 90-00"/>
      <sheetName val="51 90-00"/>
      <sheetName val="52 99-00"/>
      <sheetName val="03_53 90-00"/>
      <sheetName val="04_64 90-00"/>
      <sheetName val="01 - w89"/>
      <sheetName val="02 w89"/>
      <sheetName val="04 w89"/>
      <sheetName val="64 w 89"/>
      <sheetName val="05 w 89"/>
      <sheetName val="03 w89"/>
      <sheetName val="53 w89"/>
      <sheetName val="59 w89"/>
      <sheetName val="PHARMD"/>
    </sheetNames>
    <sheetDataSet>
      <sheetData sheetId="3">
        <row r="24">
          <cell r="B24">
            <v>64</v>
          </cell>
          <cell r="C24">
            <v>50</v>
          </cell>
          <cell r="D24">
            <v>42</v>
          </cell>
          <cell r="E24">
            <v>42</v>
          </cell>
          <cell r="F24">
            <v>7</v>
          </cell>
          <cell r="G24">
            <v>9</v>
          </cell>
          <cell r="H24">
            <v>9</v>
          </cell>
          <cell r="I24">
            <v>57</v>
          </cell>
          <cell r="J24">
            <v>51</v>
          </cell>
          <cell r="K24">
            <v>51</v>
          </cell>
        </row>
        <row r="26">
          <cell r="B26">
            <v>71</v>
          </cell>
          <cell r="C26">
            <v>45</v>
          </cell>
          <cell r="D26">
            <v>42</v>
          </cell>
          <cell r="E26">
            <v>35</v>
          </cell>
          <cell r="F26">
            <v>10</v>
          </cell>
          <cell r="G26">
            <v>9</v>
          </cell>
          <cell r="H26">
            <v>10</v>
          </cell>
          <cell r="I26">
            <v>55</v>
          </cell>
          <cell r="J26">
            <v>51</v>
          </cell>
          <cell r="K26">
            <v>45</v>
          </cell>
        </row>
        <row r="28">
          <cell r="B28">
            <v>91</v>
          </cell>
          <cell r="C28">
            <v>78</v>
          </cell>
          <cell r="D28">
            <v>57</v>
          </cell>
          <cell r="E28">
            <v>52</v>
          </cell>
          <cell r="F28">
            <v>5</v>
          </cell>
          <cell r="G28">
            <v>8</v>
          </cell>
          <cell r="H28">
            <v>8</v>
          </cell>
          <cell r="I28">
            <v>83</v>
          </cell>
          <cell r="J28">
            <v>65</v>
          </cell>
          <cell r="K28">
            <v>60</v>
          </cell>
        </row>
        <row r="31">
          <cell r="B31">
            <v>86</v>
          </cell>
          <cell r="C31">
            <v>61</v>
          </cell>
          <cell r="D31">
            <v>53</v>
          </cell>
          <cell r="E31">
            <v>49</v>
          </cell>
          <cell r="F31">
            <v>6</v>
          </cell>
          <cell r="G31">
            <v>9</v>
          </cell>
          <cell r="H31">
            <v>11</v>
          </cell>
          <cell r="I31">
            <v>67</v>
          </cell>
          <cell r="J31">
            <v>62</v>
          </cell>
          <cell r="K31">
            <v>60</v>
          </cell>
        </row>
        <row r="33">
          <cell r="B33">
            <v>84</v>
          </cell>
          <cell r="C33">
            <v>65</v>
          </cell>
          <cell r="D33">
            <v>55</v>
          </cell>
          <cell r="F33">
            <v>3</v>
          </cell>
          <cell r="G33">
            <v>8</v>
          </cell>
          <cell r="I33">
            <v>68</v>
          </cell>
          <cell r="J33">
            <v>63</v>
          </cell>
        </row>
        <row r="35">
          <cell r="B35">
            <v>71</v>
          </cell>
          <cell r="C35">
            <v>51</v>
          </cell>
          <cell r="E35">
            <v>35</v>
          </cell>
          <cell r="F35">
            <v>5</v>
          </cell>
          <cell r="H35">
            <v>11</v>
          </cell>
          <cell r="I35">
            <v>56</v>
          </cell>
        </row>
        <row r="37">
          <cell r="D37">
            <v>47</v>
          </cell>
          <cell r="E37">
            <v>43</v>
          </cell>
          <cell r="G37">
            <v>9</v>
          </cell>
          <cell r="H37">
            <v>9</v>
          </cell>
        </row>
        <row r="39">
          <cell r="B39">
            <v>90</v>
          </cell>
          <cell r="C39">
            <v>67</v>
          </cell>
          <cell r="D39">
            <v>55</v>
          </cell>
          <cell r="E39">
            <v>52</v>
          </cell>
          <cell r="F39">
            <v>8</v>
          </cell>
          <cell r="G39">
            <v>10</v>
          </cell>
          <cell r="H39">
            <v>12</v>
          </cell>
        </row>
        <row r="41">
          <cell r="B41">
            <v>100</v>
          </cell>
          <cell r="C41">
            <v>76</v>
          </cell>
          <cell r="D41">
            <v>65</v>
          </cell>
          <cell r="E41">
            <v>58</v>
          </cell>
          <cell r="F41">
            <v>5</v>
          </cell>
          <cell r="G41">
            <v>8</v>
          </cell>
          <cell r="H41">
            <v>8</v>
          </cell>
        </row>
        <row r="43">
          <cell r="C43">
            <v>54</v>
          </cell>
          <cell r="D43">
            <v>45</v>
          </cell>
          <cell r="E43">
            <v>40</v>
          </cell>
          <cell r="F43">
            <v>7</v>
          </cell>
          <cell r="G43">
            <v>6</v>
          </cell>
          <cell r="H43">
            <v>7</v>
          </cell>
        </row>
        <row r="45">
          <cell r="B45">
            <v>102</v>
          </cell>
          <cell r="C45">
            <v>77</v>
          </cell>
          <cell r="D45">
            <v>56</v>
          </cell>
          <cell r="E45">
            <v>54</v>
          </cell>
          <cell r="F45">
            <v>7</v>
          </cell>
          <cell r="G45">
            <v>12</v>
          </cell>
          <cell r="H45">
            <v>13</v>
          </cell>
        </row>
        <row r="47">
          <cell r="B47">
            <v>88</v>
          </cell>
          <cell r="C47">
            <v>54</v>
          </cell>
          <cell r="D47">
            <v>43</v>
          </cell>
          <cell r="E47">
            <v>41</v>
          </cell>
          <cell r="F47">
            <v>14</v>
          </cell>
          <cell r="G47">
            <v>15</v>
          </cell>
          <cell r="H47">
            <v>12</v>
          </cell>
        </row>
        <row r="49">
          <cell r="B49">
            <v>63</v>
          </cell>
          <cell r="C49">
            <v>44</v>
          </cell>
          <cell r="D49">
            <v>41</v>
          </cell>
          <cell r="E49">
            <v>40</v>
          </cell>
          <cell r="F49">
            <v>6</v>
          </cell>
          <cell r="G49">
            <v>7</v>
          </cell>
          <cell r="H49">
            <v>6</v>
          </cell>
        </row>
        <row r="51">
          <cell r="B51">
            <v>61</v>
          </cell>
          <cell r="C51">
            <v>40</v>
          </cell>
          <cell r="D51">
            <v>35</v>
          </cell>
          <cell r="F51">
            <v>14</v>
          </cell>
          <cell r="G51">
            <v>13</v>
          </cell>
        </row>
        <row r="53">
          <cell r="B53">
            <v>59</v>
          </cell>
          <cell r="C53">
            <v>40</v>
          </cell>
          <cell r="F53">
            <v>9</v>
          </cell>
        </row>
      </sheetData>
      <sheetData sheetId="12">
        <row r="4">
          <cell r="B4">
            <v>43</v>
          </cell>
          <cell r="C4">
            <v>31</v>
          </cell>
          <cell r="D4">
            <v>30</v>
          </cell>
          <cell r="E4">
            <v>28</v>
          </cell>
          <cell r="F4">
            <v>8</v>
          </cell>
          <cell r="G4">
            <v>10</v>
          </cell>
          <cell r="H4">
            <v>11</v>
          </cell>
          <cell r="I4">
            <v>39</v>
          </cell>
          <cell r="J4">
            <v>40</v>
          </cell>
          <cell r="K4">
            <v>39</v>
          </cell>
        </row>
        <row r="6">
          <cell r="B6">
            <v>35</v>
          </cell>
          <cell r="C6">
            <v>31</v>
          </cell>
          <cell r="D6">
            <v>30</v>
          </cell>
          <cell r="E6">
            <v>28</v>
          </cell>
          <cell r="F6">
            <v>2</v>
          </cell>
          <cell r="G6">
            <v>3</v>
          </cell>
          <cell r="H6">
            <v>5</v>
          </cell>
          <cell r="I6">
            <v>33</v>
          </cell>
          <cell r="J6">
            <v>33</v>
          </cell>
          <cell r="K6">
            <v>32</v>
          </cell>
        </row>
        <row r="8">
          <cell r="B8">
            <v>32</v>
          </cell>
          <cell r="C8">
            <v>28</v>
          </cell>
          <cell r="D8">
            <v>27</v>
          </cell>
          <cell r="E8">
            <v>24</v>
          </cell>
          <cell r="F8">
            <v>0</v>
          </cell>
          <cell r="G8">
            <v>0</v>
          </cell>
          <cell r="H8">
            <v>1</v>
          </cell>
          <cell r="I8">
            <v>28</v>
          </cell>
          <cell r="J8">
            <v>27</v>
          </cell>
          <cell r="K8">
            <v>25</v>
          </cell>
        </row>
        <row r="10">
          <cell r="B10">
            <v>35</v>
          </cell>
          <cell r="C10">
            <v>25</v>
          </cell>
          <cell r="D10">
            <v>23</v>
          </cell>
          <cell r="E10">
            <v>23</v>
          </cell>
          <cell r="F10">
            <v>5</v>
          </cell>
          <cell r="G10">
            <v>7</v>
          </cell>
          <cell r="H10">
            <v>6</v>
          </cell>
          <cell r="I10">
            <v>30</v>
          </cell>
          <cell r="J10">
            <v>30</v>
          </cell>
          <cell r="K10">
            <v>29</v>
          </cell>
        </row>
        <row r="12">
          <cell r="B12">
            <v>25</v>
          </cell>
          <cell r="C12">
            <v>22</v>
          </cell>
          <cell r="D12">
            <v>20</v>
          </cell>
          <cell r="F12">
            <v>1</v>
          </cell>
          <cell r="G12">
            <v>2</v>
          </cell>
          <cell r="I12">
            <v>23</v>
          </cell>
          <cell r="J12">
            <v>22</v>
          </cell>
        </row>
        <row r="14">
          <cell r="B14">
            <v>27</v>
          </cell>
          <cell r="C14">
            <v>21</v>
          </cell>
          <cell r="E14">
            <v>18</v>
          </cell>
          <cell r="F14">
            <v>3</v>
          </cell>
          <cell r="H14">
            <v>6</v>
          </cell>
          <cell r="I14">
            <v>24</v>
          </cell>
        </row>
        <row r="16">
          <cell r="D16">
            <v>17</v>
          </cell>
          <cell r="E16">
            <v>17</v>
          </cell>
          <cell r="G16">
            <v>4</v>
          </cell>
          <cell r="H16">
            <v>5</v>
          </cell>
        </row>
        <row r="18">
          <cell r="B18">
            <v>30</v>
          </cell>
          <cell r="C18">
            <v>22</v>
          </cell>
          <cell r="D18">
            <v>20</v>
          </cell>
          <cell r="E18">
            <v>19</v>
          </cell>
          <cell r="F18">
            <v>3</v>
          </cell>
          <cell r="G18">
            <v>2</v>
          </cell>
          <cell r="H18">
            <v>2</v>
          </cell>
        </row>
        <row r="20">
          <cell r="B20">
            <v>28</v>
          </cell>
          <cell r="C20">
            <v>17</v>
          </cell>
          <cell r="D20">
            <v>17</v>
          </cell>
          <cell r="E20">
            <v>17</v>
          </cell>
          <cell r="F20">
            <v>7</v>
          </cell>
          <cell r="G20">
            <v>7</v>
          </cell>
          <cell r="H20">
            <v>6</v>
          </cell>
        </row>
        <row r="22">
          <cell r="C22">
            <v>21</v>
          </cell>
          <cell r="D22">
            <v>18</v>
          </cell>
          <cell r="E22">
            <v>16</v>
          </cell>
          <cell r="F22">
            <v>5</v>
          </cell>
          <cell r="G22">
            <v>5</v>
          </cell>
          <cell r="H22">
            <v>5</v>
          </cell>
        </row>
        <row r="24">
          <cell r="B24">
            <v>20</v>
          </cell>
          <cell r="C24">
            <v>14</v>
          </cell>
          <cell r="D24">
            <v>12</v>
          </cell>
          <cell r="E24">
            <v>9</v>
          </cell>
          <cell r="F24">
            <v>2</v>
          </cell>
          <cell r="G24">
            <v>3</v>
          </cell>
          <cell r="H24">
            <v>7</v>
          </cell>
        </row>
        <row r="26">
          <cell r="B26">
            <v>19</v>
          </cell>
          <cell r="C26">
            <v>13</v>
          </cell>
          <cell r="D26">
            <v>9</v>
          </cell>
          <cell r="E26">
            <v>9</v>
          </cell>
          <cell r="F26">
            <v>2</v>
          </cell>
          <cell r="G26">
            <v>5</v>
          </cell>
          <cell r="H26">
            <v>5</v>
          </cell>
        </row>
        <row r="28">
          <cell r="B28">
            <v>13</v>
          </cell>
          <cell r="C28">
            <v>10</v>
          </cell>
          <cell r="D28">
            <v>8</v>
          </cell>
          <cell r="E28">
            <v>8</v>
          </cell>
          <cell r="F28">
            <v>1</v>
          </cell>
          <cell r="G28">
            <v>3</v>
          </cell>
          <cell r="H28">
            <v>4</v>
          </cell>
        </row>
        <row r="30">
          <cell r="B30">
            <v>12</v>
          </cell>
          <cell r="C30">
            <v>8</v>
          </cell>
          <cell r="D30">
            <v>6</v>
          </cell>
          <cell r="F30">
            <v>3</v>
          </cell>
          <cell r="G30">
            <v>3</v>
          </cell>
        </row>
        <row r="32">
          <cell r="B32">
            <v>14</v>
          </cell>
          <cell r="C32">
            <v>11</v>
          </cell>
          <cell r="F3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0"/>
  <sheetViews>
    <sheetView zoomScaleSheetLayoutView="75" workbookViewId="0" topLeftCell="A33">
      <selection activeCell="B63" sqref="B63"/>
    </sheetView>
  </sheetViews>
  <sheetFormatPr defaultColWidth="9.140625" defaultRowHeight="12.75"/>
  <cols>
    <col min="1" max="1" width="22.7109375" style="0" customWidth="1"/>
    <col min="3" max="3" width="11.28125" style="0" customWidth="1"/>
    <col min="4" max="4" width="12.00390625" style="0" customWidth="1"/>
    <col min="5" max="5" width="11.7109375" style="0" customWidth="1"/>
    <col min="6" max="6" width="10.421875" style="0" customWidth="1"/>
    <col min="7" max="7" width="11.7109375" style="0" customWidth="1"/>
    <col min="8" max="8" width="10.421875" style="0" customWidth="1"/>
    <col min="9" max="9" width="11.421875" style="0" bestFit="1" customWidth="1"/>
    <col min="10" max="10" width="12.00390625" style="0" customWidth="1"/>
    <col min="11" max="11" width="11.57421875" style="0" customWidth="1"/>
  </cols>
  <sheetData>
    <row r="1" ht="13.5" thickBot="1"/>
    <row r="2" spans="1:11" s="5" customFormat="1" ht="16.5">
      <c r="A2" s="1"/>
      <c r="B2" s="2"/>
      <c r="C2" s="149" t="s">
        <v>0</v>
      </c>
      <c r="D2" s="150"/>
      <c r="E2" s="151"/>
      <c r="F2" s="149" t="s">
        <v>1</v>
      </c>
      <c r="G2" s="150"/>
      <c r="H2" s="151"/>
      <c r="I2" s="3" t="s">
        <v>2</v>
      </c>
      <c r="J2" s="2"/>
      <c r="K2" s="4"/>
    </row>
    <row r="3" spans="1:11" s="5" customFormat="1" ht="13.5">
      <c r="A3" s="6" t="s">
        <v>3</v>
      </c>
      <c r="B3" s="7" t="s">
        <v>4</v>
      </c>
      <c r="C3" s="6" t="s">
        <v>5</v>
      </c>
      <c r="D3" s="7" t="s">
        <v>5</v>
      </c>
      <c r="E3" s="8" t="s">
        <v>5</v>
      </c>
      <c r="F3" s="6" t="s">
        <v>5</v>
      </c>
      <c r="G3" s="7" t="s">
        <v>5</v>
      </c>
      <c r="H3" s="8" t="s">
        <v>5</v>
      </c>
      <c r="I3" s="6" t="s">
        <v>5</v>
      </c>
      <c r="J3" s="7" t="s">
        <v>5</v>
      </c>
      <c r="K3" s="8" t="s">
        <v>5</v>
      </c>
    </row>
    <row r="4" spans="1:11" s="5" customFormat="1" ht="13.5">
      <c r="A4" s="9" t="s">
        <v>6</v>
      </c>
      <c r="B4" s="10" t="s">
        <v>7</v>
      </c>
      <c r="C4" s="9" t="s">
        <v>8</v>
      </c>
      <c r="D4" s="10" t="s">
        <v>9</v>
      </c>
      <c r="E4" s="11" t="s">
        <v>10</v>
      </c>
      <c r="F4" s="9" t="s">
        <v>8</v>
      </c>
      <c r="G4" s="10" t="s">
        <v>9</v>
      </c>
      <c r="H4" s="11" t="s">
        <v>10</v>
      </c>
      <c r="I4" s="9" t="s">
        <v>8</v>
      </c>
      <c r="J4" s="10" t="s">
        <v>9</v>
      </c>
      <c r="K4" s="11" t="s">
        <v>10</v>
      </c>
    </row>
    <row r="5" spans="1:11" s="5" customFormat="1" ht="16.5">
      <c r="A5" s="12">
        <v>1990</v>
      </c>
      <c r="B5" s="13">
        <v>48</v>
      </c>
      <c r="C5" s="14">
        <v>34</v>
      </c>
      <c r="D5" s="13">
        <v>30</v>
      </c>
      <c r="E5" s="15">
        <v>31</v>
      </c>
      <c r="F5" s="14">
        <v>8</v>
      </c>
      <c r="G5" s="13">
        <v>7</v>
      </c>
      <c r="H5" s="15">
        <v>7</v>
      </c>
      <c r="I5" s="14">
        <f>C5+F5</f>
        <v>42</v>
      </c>
      <c r="J5" s="13">
        <f>D5+G5</f>
        <v>37</v>
      </c>
      <c r="K5" s="15">
        <f>E5+H5</f>
        <v>38</v>
      </c>
    </row>
    <row r="6" spans="1:11" s="5" customFormat="1" ht="16.5">
      <c r="A6" s="16"/>
      <c r="B6" s="17"/>
      <c r="C6" s="18">
        <f>C5/$B$5</f>
        <v>0.7083333333333334</v>
      </c>
      <c r="D6" s="19">
        <f aca="true" t="shared" si="0" ref="D6:K6">D5/$B$5</f>
        <v>0.625</v>
      </c>
      <c r="E6" s="20">
        <f t="shared" si="0"/>
        <v>0.6458333333333334</v>
      </c>
      <c r="F6" s="18">
        <f t="shared" si="0"/>
        <v>0.16666666666666666</v>
      </c>
      <c r="G6" s="19">
        <f t="shared" si="0"/>
        <v>0.14583333333333334</v>
      </c>
      <c r="H6" s="20">
        <f t="shared" si="0"/>
        <v>0.14583333333333334</v>
      </c>
      <c r="I6" s="18">
        <f t="shared" si="0"/>
        <v>0.875</v>
      </c>
      <c r="J6" s="19">
        <f t="shared" si="0"/>
        <v>0.7708333333333334</v>
      </c>
      <c r="K6" s="20">
        <f t="shared" si="0"/>
        <v>0.7916666666666666</v>
      </c>
    </row>
    <row r="7" spans="1:11" s="5" customFormat="1" ht="16.5" customHeight="1">
      <c r="A7" s="12">
        <v>1991</v>
      </c>
      <c r="B7" s="13">
        <v>50</v>
      </c>
      <c r="C7" s="14">
        <v>39</v>
      </c>
      <c r="D7" s="13">
        <v>36</v>
      </c>
      <c r="E7" s="15">
        <v>33</v>
      </c>
      <c r="F7" s="14">
        <v>4</v>
      </c>
      <c r="G7" s="13">
        <v>4</v>
      </c>
      <c r="H7" s="15">
        <v>4</v>
      </c>
      <c r="I7" s="14">
        <f>C7+F7</f>
        <v>43</v>
      </c>
      <c r="J7" s="13">
        <f>D7+G7</f>
        <v>40</v>
      </c>
      <c r="K7" s="15">
        <f>E7+H7</f>
        <v>37</v>
      </c>
    </row>
    <row r="8" spans="1:11" s="5" customFormat="1" ht="16.5">
      <c r="A8" s="16"/>
      <c r="B8" s="17"/>
      <c r="C8" s="18">
        <f>C7/$B$7</f>
        <v>0.78</v>
      </c>
      <c r="D8" s="19">
        <f aca="true" t="shared" si="1" ref="D8:K8">D7/$B$7</f>
        <v>0.72</v>
      </c>
      <c r="E8" s="20">
        <f t="shared" si="1"/>
        <v>0.66</v>
      </c>
      <c r="F8" s="18">
        <f t="shared" si="1"/>
        <v>0.08</v>
      </c>
      <c r="G8" s="19">
        <f t="shared" si="1"/>
        <v>0.08</v>
      </c>
      <c r="H8" s="20">
        <f t="shared" si="1"/>
        <v>0.08</v>
      </c>
      <c r="I8" s="18">
        <f t="shared" si="1"/>
        <v>0.86</v>
      </c>
      <c r="J8" s="19">
        <f t="shared" si="1"/>
        <v>0.8</v>
      </c>
      <c r="K8" s="20">
        <f t="shared" si="1"/>
        <v>0.74</v>
      </c>
    </row>
    <row r="9" spans="1:11" s="25" customFormat="1" ht="16.5">
      <c r="A9" s="21">
        <v>1992</v>
      </c>
      <c r="B9" s="22">
        <v>43</v>
      </c>
      <c r="C9" s="23">
        <v>38</v>
      </c>
      <c r="D9" s="22">
        <v>36</v>
      </c>
      <c r="E9" s="24">
        <v>34</v>
      </c>
      <c r="F9" s="23">
        <v>3</v>
      </c>
      <c r="G9" s="22">
        <v>2</v>
      </c>
      <c r="H9" s="24">
        <v>4</v>
      </c>
      <c r="I9" s="23">
        <f>C9+F9</f>
        <v>41</v>
      </c>
      <c r="J9" s="22">
        <f>D9+G9</f>
        <v>38</v>
      </c>
      <c r="K9" s="24">
        <f>E9+H9</f>
        <v>38</v>
      </c>
    </row>
    <row r="10" spans="1:11" s="25" customFormat="1" ht="16.5">
      <c r="A10" s="26"/>
      <c r="B10" s="27"/>
      <c r="C10" s="28">
        <f>C9/$B$9</f>
        <v>0.8837209302325582</v>
      </c>
      <c r="D10" s="29">
        <f aca="true" t="shared" si="2" ref="D10:K10">D9/$B$9</f>
        <v>0.8372093023255814</v>
      </c>
      <c r="E10" s="30">
        <f t="shared" si="2"/>
        <v>0.7906976744186046</v>
      </c>
      <c r="F10" s="28">
        <f t="shared" si="2"/>
        <v>0.06976744186046512</v>
      </c>
      <c r="G10" s="29">
        <f t="shared" si="2"/>
        <v>0.046511627906976744</v>
      </c>
      <c r="H10" s="30">
        <f t="shared" si="2"/>
        <v>0.09302325581395349</v>
      </c>
      <c r="I10" s="28">
        <f t="shared" si="2"/>
        <v>0.9534883720930233</v>
      </c>
      <c r="J10" s="29">
        <f t="shared" si="2"/>
        <v>0.8837209302325582</v>
      </c>
      <c r="K10" s="30">
        <f t="shared" si="2"/>
        <v>0.8837209302325582</v>
      </c>
    </row>
    <row r="11" spans="1:11" ht="16.5">
      <c r="A11" s="12">
        <v>1993</v>
      </c>
      <c r="B11" s="13">
        <v>34</v>
      </c>
      <c r="C11" s="14">
        <v>30</v>
      </c>
      <c r="D11" s="13">
        <v>26</v>
      </c>
      <c r="E11" s="15">
        <v>27</v>
      </c>
      <c r="F11" s="14">
        <v>2</v>
      </c>
      <c r="G11" s="13">
        <v>4</v>
      </c>
      <c r="H11" s="15">
        <v>3</v>
      </c>
      <c r="I11" s="14">
        <v>32</v>
      </c>
      <c r="J11" s="13">
        <v>30</v>
      </c>
      <c r="K11" s="15">
        <v>30</v>
      </c>
    </row>
    <row r="12" spans="1:11" ht="16.5">
      <c r="A12" s="16"/>
      <c r="B12" s="17"/>
      <c r="C12" s="18">
        <f>C11/$B$11</f>
        <v>0.8823529411764706</v>
      </c>
      <c r="D12" s="19">
        <f>D11/$B$11</f>
        <v>0.7647058823529411</v>
      </c>
      <c r="E12" s="20">
        <f aca="true" t="shared" si="3" ref="E12:K12">E11/$B$11</f>
        <v>0.7941176470588235</v>
      </c>
      <c r="F12" s="18">
        <f t="shared" si="3"/>
        <v>0.058823529411764705</v>
      </c>
      <c r="G12" s="19">
        <f t="shared" si="3"/>
        <v>0.11764705882352941</v>
      </c>
      <c r="H12" s="20">
        <f t="shared" si="3"/>
        <v>0.08823529411764706</v>
      </c>
      <c r="I12" s="18">
        <f t="shared" si="3"/>
        <v>0.9411764705882353</v>
      </c>
      <c r="J12" s="19">
        <f t="shared" si="3"/>
        <v>0.8823529411764706</v>
      </c>
      <c r="K12" s="20">
        <f t="shared" si="3"/>
        <v>0.8823529411764706</v>
      </c>
    </row>
    <row r="13" spans="1:11" s="5" customFormat="1" ht="16.5">
      <c r="A13" s="12">
        <v>1994</v>
      </c>
      <c r="B13" s="13">
        <v>58</v>
      </c>
      <c r="C13" s="14">
        <v>48</v>
      </c>
      <c r="D13" s="13">
        <v>43</v>
      </c>
      <c r="E13" s="15">
        <v>38</v>
      </c>
      <c r="F13" s="14">
        <v>5</v>
      </c>
      <c r="G13" s="13">
        <v>7</v>
      </c>
      <c r="H13" s="15">
        <v>7</v>
      </c>
      <c r="I13" s="14">
        <f>C13+F13</f>
        <v>53</v>
      </c>
      <c r="J13" s="13">
        <f>D13+G13</f>
        <v>50</v>
      </c>
      <c r="K13" s="15">
        <f>E13+H13</f>
        <v>45</v>
      </c>
    </row>
    <row r="14" spans="1:11" s="5" customFormat="1" ht="16.5">
      <c r="A14" s="16"/>
      <c r="B14" s="17"/>
      <c r="C14" s="18">
        <f>C13/$B$13</f>
        <v>0.8275862068965517</v>
      </c>
      <c r="D14" s="19">
        <f aca="true" t="shared" si="4" ref="D14:K14">D13/$B$13</f>
        <v>0.7413793103448276</v>
      </c>
      <c r="E14" s="20">
        <f t="shared" si="4"/>
        <v>0.6551724137931034</v>
      </c>
      <c r="F14" s="18">
        <f t="shared" si="4"/>
        <v>0.08620689655172414</v>
      </c>
      <c r="G14" s="19">
        <f t="shared" si="4"/>
        <v>0.1206896551724138</v>
      </c>
      <c r="H14" s="20">
        <f t="shared" si="4"/>
        <v>0.1206896551724138</v>
      </c>
      <c r="I14" s="18">
        <f t="shared" si="4"/>
        <v>0.9137931034482759</v>
      </c>
      <c r="J14" s="19">
        <f t="shared" si="4"/>
        <v>0.8620689655172413</v>
      </c>
      <c r="K14" s="20">
        <f t="shared" si="4"/>
        <v>0.7758620689655172</v>
      </c>
    </row>
    <row r="15" spans="1:11" s="25" customFormat="1" ht="16.5">
      <c r="A15" s="21">
        <v>1995</v>
      </c>
      <c r="B15" s="22">
        <v>52</v>
      </c>
      <c r="C15" s="23">
        <v>43</v>
      </c>
      <c r="D15" s="22">
        <v>40</v>
      </c>
      <c r="E15" s="24">
        <v>36</v>
      </c>
      <c r="F15" s="23">
        <v>3</v>
      </c>
      <c r="G15" s="22">
        <v>4</v>
      </c>
      <c r="H15" s="24">
        <v>5</v>
      </c>
      <c r="I15" s="14">
        <f>C15+F15</f>
        <v>46</v>
      </c>
      <c r="J15" s="13">
        <f>D15+G15</f>
        <v>44</v>
      </c>
      <c r="K15" s="15">
        <f>E15+H15</f>
        <v>41</v>
      </c>
    </row>
    <row r="16" spans="1:11" s="25" customFormat="1" ht="17.25" thickBot="1">
      <c r="A16" s="31"/>
      <c r="B16" s="32"/>
      <c r="C16" s="33">
        <f>C15/$B$15</f>
        <v>0.8269230769230769</v>
      </c>
      <c r="D16" s="34">
        <f aca="true" t="shared" si="5" ref="D16:K16">D15/$B$15</f>
        <v>0.7692307692307693</v>
      </c>
      <c r="E16" s="35">
        <f t="shared" si="5"/>
        <v>0.6923076923076923</v>
      </c>
      <c r="F16" s="33">
        <f t="shared" si="5"/>
        <v>0.057692307692307696</v>
      </c>
      <c r="G16" s="34">
        <f t="shared" si="5"/>
        <v>0.07692307692307693</v>
      </c>
      <c r="H16" s="35">
        <f t="shared" si="5"/>
        <v>0.09615384615384616</v>
      </c>
      <c r="I16" s="163">
        <v>0.89</v>
      </c>
      <c r="J16" s="34">
        <f t="shared" si="5"/>
        <v>0.8461538461538461</v>
      </c>
      <c r="K16" s="35">
        <f t="shared" si="5"/>
        <v>0.7884615384615384</v>
      </c>
    </row>
    <row r="17" spans="1:11" s="25" customFormat="1" ht="17.25" thickTop="1">
      <c r="A17" s="37">
        <v>1996</v>
      </c>
      <c r="B17" s="38">
        <v>55</v>
      </c>
      <c r="C17" s="39">
        <v>41</v>
      </c>
      <c r="D17" s="38">
        <v>38</v>
      </c>
      <c r="E17" s="40">
        <v>35</v>
      </c>
      <c r="F17" s="39">
        <v>6</v>
      </c>
      <c r="G17" s="38">
        <v>7</v>
      </c>
      <c r="H17" s="40">
        <v>7</v>
      </c>
      <c r="I17" s="39">
        <f>C17+F17</f>
        <v>47</v>
      </c>
      <c r="J17" s="38">
        <f>D17+G17</f>
        <v>45</v>
      </c>
      <c r="K17" s="40">
        <f>E17+H17</f>
        <v>42</v>
      </c>
    </row>
    <row r="18" spans="1:11" s="25" customFormat="1" ht="18" customHeight="1">
      <c r="A18" s="26"/>
      <c r="B18" s="27"/>
      <c r="C18" s="28">
        <f>(C17/$B$17)</f>
        <v>0.7454545454545455</v>
      </c>
      <c r="D18" s="29">
        <f aca="true" t="shared" si="6" ref="D18:K18">(D17/$B$17)</f>
        <v>0.6909090909090909</v>
      </c>
      <c r="E18" s="30">
        <f t="shared" si="6"/>
        <v>0.6363636363636364</v>
      </c>
      <c r="F18" s="28">
        <f t="shared" si="6"/>
        <v>0.10909090909090909</v>
      </c>
      <c r="G18" s="29">
        <f t="shared" si="6"/>
        <v>0.12727272727272726</v>
      </c>
      <c r="H18" s="30">
        <f t="shared" si="6"/>
        <v>0.12727272727272726</v>
      </c>
      <c r="I18" s="43">
        <v>0.86</v>
      </c>
      <c r="J18" s="29">
        <f t="shared" si="6"/>
        <v>0.8181818181818182</v>
      </c>
      <c r="K18" s="30">
        <f t="shared" si="6"/>
        <v>0.7636363636363637</v>
      </c>
    </row>
    <row r="19" spans="1:11" s="42" customFormat="1" ht="18" customHeight="1">
      <c r="A19" s="152" t="s">
        <v>11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4"/>
    </row>
    <row r="20" spans="1:11" s="25" customFormat="1" ht="16.5">
      <c r="A20" s="21">
        <v>1997</v>
      </c>
      <c r="B20" s="22">
        <v>71</v>
      </c>
      <c r="C20" s="23">
        <v>55</v>
      </c>
      <c r="D20" s="22">
        <v>46</v>
      </c>
      <c r="E20" s="24">
        <v>42</v>
      </c>
      <c r="F20" s="23">
        <v>6</v>
      </c>
      <c r="G20" s="22">
        <v>9</v>
      </c>
      <c r="H20" s="24">
        <v>10</v>
      </c>
      <c r="I20" s="23">
        <f>C20+F20</f>
        <v>61</v>
      </c>
      <c r="J20" s="22">
        <f>D20+G20</f>
        <v>55</v>
      </c>
      <c r="K20" s="24">
        <f>SUM(H20,E20)</f>
        <v>52</v>
      </c>
    </row>
    <row r="21" spans="1:11" s="25" customFormat="1" ht="18" customHeight="1">
      <c r="A21" s="26"/>
      <c r="B21" s="27"/>
      <c r="C21" s="28">
        <f>(C20/$B$20)</f>
        <v>0.7746478873239436</v>
      </c>
      <c r="D21" s="29">
        <f aca="true" t="shared" si="7" ref="D21:I21">(D20/$B$20)</f>
        <v>0.647887323943662</v>
      </c>
      <c r="E21" s="30">
        <f>(E20/$B$20)</f>
        <v>0.5915492957746479</v>
      </c>
      <c r="F21" s="28">
        <f t="shared" si="7"/>
        <v>0.08450704225352113</v>
      </c>
      <c r="G21" s="29">
        <f t="shared" si="7"/>
        <v>0.1267605633802817</v>
      </c>
      <c r="H21" s="30">
        <f>(H20/$B$20)</f>
        <v>0.14084507042253522</v>
      </c>
      <c r="I21" s="43">
        <f t="shared" si="7"/>
        <v>0.8591549295774648</v>
      </c>
      <c r="J21" s="87">
        <v>0.78</v>
      </c>
      <c r="K21" s="30">
        <f>(K20/$B$20)</f>
        <v>0.7323943661971831</v>
      </c>
    </row>
    <row r="22" spans="1:11" s="25" customFormat="1" ht="16.5">
      <c r="A22" s="21">
        <v>1998</v>
      </c>
      <c r="B22" s="22">
        <v>61</v>
      </c>
      <c r="C22" s="23">
        <v>53</v>
      </c>
      <c r="D22" s="22">
        <v>49</v>
      </c>
      <c r="E22" s="24">
        <v>43</v>
      </c>
      <c r="F22" s="23">
        <v>5</v>
      </c>
      <c r="G22" s="22">
        <v>5</v>
      </c>
      <c r="H22" s="24">
        <v>7</v>
      </c>
      <c r="I22" s="23">
        <f>C22+F22</f>
        <v>58</v>
      </c>
      <c r="J22" s="22">
        <f>D22+G22</f>
        <v>54</v>
      </c>
      <c r="K22" s="24">
        <f>SUM(E22,H22)</f>
        <v>50</v>
      </c>
    </row>
    <row r="23" spans="1:11" s="25" customFormat="1" ht="18" customHeight="1">
      <c r="A23" s="26"/>
      <c r="B23" s="27"/>
      <c r="C23" s="28">
        <f>(C22/$B$22)</f>
        <v>0.8688524590163934</v>
      </c>
      <c r="D23" s="29">
        <f aca="true" t="shared" si="8" ref="D23:J23">(D22/$B$22)</f>
        <v>0.8032786885245902</v>
      </c>
      <c r="E23" s="30">
        <f>(E22/$B$22)</f>
        <v>0.7049180327868853</v>
      </c>
      <c r="F23" s="28">
        <f t="shared" si="8"/>
        <v>0.08196721311475409</v>
      </c>
      <c r="G23" s="29">
        <f t="shared" si="8"/>
        <v>0.08196721311475409</v>
      </c>
      <c r="H23" s="30">
        <f>(H22/$B$22)</f>
        <v>0.11475409836065574</v>
      </c>
      <c r="I23" s="28">
        <f t="shared" si="8"/>
        <v>0.9508196721311475</v>
      </c>
      <c r="J23" s="29">
        <f t="shared" si="8"/>
        <v>0.8852459016393442</v>
      </c>
      <c r="K23" s="30">
        <f>(K22/$B$22)</f>
        <v>0.819672131147541</v>
      </c>
    </row>
    <row r="24" spans="1:11" s="25" customFormat="1" ht="16.5">
      <c r="A24" s="21">
        <v>1999</v>
      </c>
      <c r="B24" s="22">
        <v>64</v>
      </c>
      <c r="C24" s="23">
        <v>50</v>
      </c>
      <c r="D24" s="22">
        <v>42</v>
      </c>
      <c r="E24" s="24">
        <v>42</v>
      </c>
      <c r="F24" s="23">
        <v>7</v>
      </c>
      <c r="G24" s="22">
        <v>9</v>
      </c>
      <c r="H24" s="24">
        <v>9</v>
      </c>
      <c r="I24" s="23">
        <f>C24+F24</f>
        <v>57</v>
      </c>
      <c r="J24" s="22">
        <f>SUM(D24,G24)</f>
        <v>51</v>
      </c>
      <c r="K24" s="24">
        <f>SUM(E24,H24)</f>
        <v>51</v>
      </c>
    </row>
    <row r="25" spans="1:11" s="25" customFormat="1" ht="18" customHeight="1">
      <c r="A25" s="26"/>
      <c r="B25" s="27"/>
      <c r="C25" s="28">
        <f>(C24/$B$24)</f>
        <v>0.78125</v>
      </c>
      <c r="D25" s="29">
        <f aca="true" t="shared" si="9" ref="D25:K25">(D24/$B$24)</f>
        <v>0.65625</v>
      </c>
      <c r="E25" s="30">
        <f t="shared" si="9"/>
        <v>0.65625</v>
      </c>
      <c r="F25" s="28">
        <f t="shared" si="9"/>
        <v>0.109375</v>
      </c>
      <c r="G25" s="29">
        <f t="shared" si="9"/>
        <v>0.140625</v>
      </c>
      <c r="H25" s="30">
        <f t="shared" si="9"/>
        <v>0.140625</v>
      </c>
      <c r="I25" s="28">
        <f t="shared" si="9"/>
        <v>0.890625</v>
      </c>
      <c r="J25" s="29">
        <f t="shared" si="9"/>
        <v>0.796875</v>
      </c>
      <c r="K25" s="30">
        <f t="shared" si="9"/>
        <v>0.796875</v>
      </c>
    </row>
    <row r="26" spans="1:11" s="50" customFormat="1" ht="18" customHeight="1">
      <c r="A26" s="46">
        <v>2000</v>
      </c>
      <c r="B26" s="51">
        <v>71</v>
      </c>
      <c r="C26" s="52">
        <v>45</v>
      </c>
      <c r="D26" s="53">
        <v>42</v>
      </c>
      <c r="E26" s="54">
        <v>35</v>
      </c>
      <c r="F26" s="52">
        <v>10</v>
      </c>
      <c r="G26" s="53">
        <v>9</v>
      </c>
      <c r="H26" s="54">
        <v>10</v>
      </c>
      <c r="I26" s="52">
        <v>55</v>
      </c>
      <c r="J26" s="53">
        <f>SUM(D26,G26)</f>
        <v>51</v>
      </c>
      <c r="K26" s="54">
        <v>45</v>
      </c>
    </row>
    <row r="27" spans="1:11" s="25" customFormat="1" ht="18" customHeight="1">
      <c r="A27" s="26"/>
      <c r="B27" s="27"/>
      <c r="C27" s="28">
        <f>(C26/$B$26)</f>
        <v>0.6338028169014085</v>
      </c>
      <c r="D27" s="29">
        <f aca="true" t="shared" si="10" ref="D27:J27">(D26/$B$26)</f>
        <v>0.5915492957746479</v>
      </c>
      <c r="E27" s="30">
        <v>0.49</v>
      </c>
      <c r="F27" s="28">
        <f t="shared" si="10"/>
        <v>0.14084507042253522</v>
      </c>
      <c r="G27" s="29">
        <f t="shared" si="10"/>
        <v>0.1267605633802817</v>
      </c>
      <c r="H27" s="30">
        <v>0.14</v>
      </c>
      <c r="I27" s="28">
        <f t="shared" si="10"/>
        <v>0.7746478873239436</v>
      </c>
      <c r="J27" s="29">
        <f t="shared" si="10"/>
        <v>0.7183098591549296</v>
      </c>
      <c r="K27" s="30">
        <v>0.63</v>
      </c>
    </row>
    <row r="28" spans="1:11" s="25" customFormat="1" ht="18" customHeight="1">
      <c r="A28" s="46">
        <v>2001</v>
      </c>
      <c r="B28" s="51">
        <v>91</v>
      </c>
      <c r="C28" s="52">
        <v>78</v>
      </c>
      <c r="D28" s="53">
        <v>57</v>
      </c>
      <c r="E28" s="54">
        <v>52</v>
      </c>
      <c r="F28" s="52">
        <v>5</v>
      </c>
      <c r="G28" s="53">
        <v>8</v>
      </c>
      <c r="H28" s="54">
        <v>8</v>
      </c>
      <c r="I28" s="52">
        <f>SUM(C28,F28)</f>
        <v>83</v>
      </c>
      <c r="J28" s="53">
        <v>65</v>
      </c>
      <c r="K28" s="54">
        <v>60</v>
      </c>
    </row>
    <row r="29" spans="1:11" s="55" customFormat="1" ht="18" customHeight="1">
      <c r="A29" s="26"/>
      <c r="B29" s="27"/>
      <c r="C29" s="28">
        <f>C28/$B$28</f>
        <v>0.8571428571428571</v>
      </c>
      <c r="D29" s="29">
        <v>0.63</v>
      </c>
      <c r="E29" s="30">
        <v>0.57</v>
      </c>
      <c r="F29" s="28">
        <f>F28/$B$28</f>
        <v>0.054945054945054944</v>
      </c>
      <c r="G29" s="29">
        <v>0.09</v>
      </c>
      <c r="H29" s="30">
        <v>0.09</v>
      </c>
      <c r="I29" s="28">
        <f>I28/$B$28</f>
        <v>0.9120879120879121</v>
      </c>
      <c r="J29" s="29">
        <v>0.71</v>
      </c>
      <c r="K29" s="30">
        <v>0.66</v>
      </c>
    </row>
    <row r="30" spans="1:11" s="5" customFormat="1" ht="18" customHeight="1" hidden="1">
      <c r="A30" s="56"/>
      <c r="B30" s="57"/>
      <c r="C30" s="58"/>
      <c r="D30" s="59"/>
      <c r="E30" s="60"/>
      <c r="F30" s="58"/>
      <c r="G30" s="59"/>
      <c r="H30" s="60"/>
      <c r="I30" s="58"/>
      <c r="J30" s="59"/>
      <c r="K30" s="60"/>
    </row>
    <row r="31" spans="1:11" s="25" customFormat="1" ht="18" customHeight="1">
      <c r="A31" s="46">
        <v>2002</v>
      </c>
      <c r="B31" s="51">
        <v>86</v>
      </c>
      <c r="C31" s="52">
        <v>61</v>
      </c>
      <c r="D31" s="53">
        <v>53</v>
      </c>
      <c r="E31" s="54">
        <v>49</v>
      </c>
      <c r="F31" s="52">
        <v>6</v>
      </c>
      <c r="G31" s="53">
        <v>9</v>
      </c>
      <c r="H31" s="54">
        <v>11</v>
      </c>
      <c r="I31" s="52">
        <v>67</v>
      </c>
      <c r="J31" s="53">
        <v>62</v>
      </c>
      <c r="K31" s="54">
        <v>60</v>
      </c>
    </row>
    <row r="32" spans="1:11" s="55" customFormat="1" ht="18" customHeight="1">
      <c r="A32" s="26"/>
      <c r="B32" s="27"/>
      <c r="C32" s="28">
        <v>0.71</v>
      </c>
      <c r="D32" s="29">
        <v>0.62</v>
      </c>
      <c r="E32" s="30">
        <f>E31/B31</f>
        <v>0.5697674418604651</v>
      </c>
      <c r="F32" s="28">
        <v>0.07</v>
      </c>
      <c r="G32" s="29">
        <v>0.1</v>
      </c>
      <c r="H32" s="30">
        <f>H31/B31</f>
        <v>0.12790697674418605</v>
      </c>
      <c r="I32" s="28">
        <v>0.78</v>
      </c>
      <c r="J32" s="29">
        <v>0.72</v>
      </c>
      <c r="K32" s="30">
        <f>K31/B31</f>
        <v>0.6976744186046512</v>
      </c>
    </row>
    <row r="33" spans="1:11" s="25" customFormat="1" ht="18" customHeight="1">
      <c r="A33" s="46">
        <v>2003</v>
      </c>
      <c r="B33" s="51">
        <v>84</v>
      </c>
      <c r="C33" s="52">
        <v>65</v>
      </c>
      <c r="D33" s="53">
        <v>55</v>
      </c>
      <c r="E33" s="54">
        <v>55</v>
      </c>
      <c r="F33" s="52">
        <v>3</v>
      </c>
      <c r="G33" s="53">
        <v>8</v>
      </c>
      <c r="H33" s="54">
        <v>9</v>
      </c>
      <c r="I33" s="52">
        <v>68</v>
      </c>
      <c r="J33" s="53">
        <v>63</v>
      </c>
      <c r="K33" s="54">
        <f>H33+E33</f>
        <v>64</v>
      </c>
    </row>
    <row r="34" spans="1:11" s="25" customFormat="1" ht="18" customHeight="1">
      <c r="A34" s="26"/>
      <c r="B34" s="27"/>
      <c r="C34" s="28">
        <v>0.77</v>
      </c>
      <c r="D34" s="29">
        <f>D33/B33</f>
        <v>0.6547619047619048</v>
      </c>
      <c r="E34" s="30">
        <f>E33/B33</f>
        <v>0.6547619047619048</v>
      </c>
      <c r="F34" s="28">
        <v>0.04</v>
      </c>
      <c r="G34" s="29">
        <f>G33/B33</f>
        <v>0.09523809523809523</v>
      </c>
      <c r="H34" s="30">
        <f>H33/B33</f>
        <v>0.10714285714285714</v>
      </c>
      <c r="I34" s="28">
        <v>0.81</v>
      </c>
      <c r="J34" s="29">
        <f>J33/B33</f>
        <v>0.75</v>
      </c>
      <c r="K34" s="30">
        <f>K33/B33</f>
        <v>0.7619047619047619</v>
      </c>
    </row>
    <row r="35" spans="1:11" s="63" customFormat="1" ht="18" customHeight="1">
      <c r="A35" s="61">
        <v>2004</v>
      </c>
      <c r="B35" s="62">
        <v>71</v>
      </c>
      <c r="C35" s="47">
        <v>51</v>
      </c>
      <c r="D35" s="48">
        <v>38</v>
      </c>
      <c r="E35" s="49">
        <v>35</v>
      </c>
      <c r="F35" s="47">
        <v>5</v>
      </c>
      <c r="G35" s="48">
        <v>8</v>
      </c>
      <c r="H35" s="49">
        <v>11</v>
      </c>
      <c r="I35" s="47">
        <v>56</v>
      </c>
      <c r="J35" s="48">
        <f>G35+D35</f>
        <v>46</v>
      </c>
      <c r="K35" s="49">
        <f>H35+E35</f>
        <v>46</v>
      </c>
    </row>
    <row r="36" spans="1:11" s="25" customFormat="1" ht="18" customHeight="1">
      <c r="A36" s="26"/>
      <c r="B36" s="27"/>
      <c r="C36" s="28">
        <f>C35/B35</f>
        <v>0.7183098591549296</v>
      </c>
      <c r="D36" s="29">
        <f>D35/B35</f>
        <v>0.5352112676056338</v>
      </c>
      <c r="E36" s="30">
        <f>E35/B35</f>
        <v>0.49295774647887325</v>
      </c>
      <c r="F36" s="28">
        <f>F35/B35</f>
        <v>0.07042253521126761</v>
      </c>
      <c r="G36" s="29">
        <f>G35/B35</f>
        <v>0.11267605633802817</v>
      </c>
      <c r="H36" s="30">
        <f>H35/B35</f>
        <v>0.15492957746478872</v>
      </c>
      <c r="I36" s="28">
        <f>I35/B35</f>
        <v>0.7887323943661971</v>
      </c>
      <c r="J36" s="29">
        <f>J35/B35</f>
        <v>0.647887323943662</v>
      </c>
      <c r="K36" s="30">
        <f>K35/B35</f>
        <v>0.647887323943662</v>
      </c>
    </row>
    <row r="37" spans="1:11" s="70" customFormat="1" ht="18" customHeight="1">
      <c r="A37" s="88">
        <v>2005</v>
      </c>
      <c r="B37" s="89">
        <v>82</v>
      </c>
      <c r="C37" s="47">
        <v>59</v>
      </c>
      <c r="D37" s="48">
        <v>47</v>
      </c>
      <c r="E37" s="49">
        <v>43</v>
      </c>
      <c r="F37" s="47">
        <v>4</v>
      </c>
      <c r="G37" s="48">
        <v>9</v>
      </c>
      <c r="H37" s="49">
        <v>9</v>
      </c>
      <c r="I37" s="47">
        <f>F37+C37</f>
        <v>63</v>
      </c>
      <c r="J37" s="69">
        <f>G37+D37</f>
        <v>56</v>
      </c>
      <c r="K37" s="49">
        <f>H37+E37</f>
        <v>52</v>
      </c>
    </row>
    <row r="38" spans="1:11" s="25" customFormat="1" ht="18" customHeight="1">
      <c r="A38" s="26"/>
      <c r="B38" s="27"/>
      <c r="C38" s="28">
        <f>C37/B37</f>
        <v>0.7195121951219512</v>
      </c>
      <c r="D38" s="29">
        <f>D37/B37</f>
        <v>0.573170731707317</v>
      </c>
      <c r="E38" s="30">
        <f>E37/B37</f>
        <v>0.524390243902439</v>
      </c>
      <c r="F38" s="28">
        <f>F37/B37</f>
        <v>0.04878048780487805</v>
      </c>
      <c r="G38" s="29">
        <f>G37/B37</f>
        <v>0.10975609756097561</v>
      </c>
      <c r="H38" s="30">
        <f>H37/B37</f>
        <v>0.10975609756097561</v>
      </c>
      <c r="I38" s="28">
        <f>I37/B37</f>
        <v>0.7682926829268293</v>
      </c>
      <c r="J38" s="29">
        <f>J37/B37</f>
        <v>0.6829268292682927</v>
      </c>
      <c r="K38" s="30">
        <f>K37/B37</f>
        <v>0.6341463414634146</v>
      </c>
    </row>
    <row r="39" spans="1:11" s="70" customFormat="1" ht="18" customHeight="1">
      <c r="A39" s="88">
        <v>2006</v>
      </c>
      <c r="B39" s="89">
        <v>90</v>
      </c>
      <c r="C39" s="47">
        <v>67</v>
      </c>
      <c r="D39" s="48">
        <v>55</v>
      </c>
      <c r="E39" s="49">
        <v>52</v>
      </c>
      <c r="F39" s="47">
        <v>8</v>
      </c>
      <c r="G39" s="48">
        <v>10</v>
      </c>
      <c r="H39" s="49">
        <v>12</v>
      </c>
      <c r="I39" s="47">
        <f>F39+C39</f>
        <v>75</v>
      </c>
      <c r="J39" s="69">
        <f>G39+D39</f>
        <v>65</v>
      </c>
      <c r="K39" s="49">
        <f>H39+E39</f>
        <v>64</v>
      </c>
    </row>
    <row r="40" spans="1:11" s="25" customFormat="1" ht="18" customHeight="1">
      <c r="A40" s="64"/>
      <c r="B40" s="32"/>
      <c r="C40" s="28">
        <f>C39/B39</f>
        <v>0.7444444444444445</v>
      </c>
      <c r="D40" s="29">
        <f>D39/B39</f>
        <v>0.6111111111111112</v>
      </c>
      <c r="E40" s="30">
        <f>E39/B39</f>
        <v>0.5777777777777777</v>
      </c>
      <c r="F40" s="28">
        <f>F39/B39</f>
        <v>0.08888888888888889</v>
      </c>
      <c r="G40" s="29">
        <f>G39/B39</f>
        <v>0.1111111111111111</v>
      </c>
      <c r="H40" s="30">
        <f>H39/B39</f>
        <v>0.13333333333333333</v>
      </c>
      <c r="I40" s="28">
        <f>I39/B39</f>
        <v>0.8333333333333334</v>
      </c>
      <c r="J40" s="29">
        <f>J39/B39</f>
        <v>0.7222222222222222</v>
      </c>
      <c r="K40" s="30">
        <f>K39/B39</f>
        <v>0.7111111111111111</v>
      </c>
    </row>
    <row r="41" spans="1:11" s="76" customFormat="1" ht="18" customHeight="1">
      <c r="A41" s="90">
        <v>2007</v>
      </c>
      <c r="B41" s="91">
        <v>100</v>
      </c>
      <c r="C41" s="92">
        <v>76</v>
      </c>
      <c r="D41" s="48">
        <v>65</v>
      </c>
      <c r="E41" s="49">
        <v>58</v>
      </c>
      <c r="F41" s="92">
        <v>5</v>
      </c>
      <c r="G41" s="48">
        <v>8</v>
      </c>
      <c r="H41" s="49">
        <v>8</v>
      </c>
      <c r="I41" s="67">
        <f>F41+C41</f>
        <v>81</v>
      </c>
      <c r="J41" s="69">
        <f>G41+D41</f>
        <v>73</v>
      </c>
      <c r="K41" s="49">
        <f>H41+E41</f>
        <v>66</v>
      </c>
    </row>
    <row r="42" spans="1:11" s="76" customFormat="1" ht="18" customHeight="1">
      <c r="A42" s="93"/>
      <c r="B42" s="94"/>
      <c r="C42" s="95">
        <f>C41/B41</f>
        <v>0.76</v>
      </c>
      <c r="D42" s="29">
        <f>D41/B41</f>
        <v>0.65</v>
      </c>
      <c r="E42" s="30">
        <f>E41/B41</f>
        <v>0.58</v>
      </c>
      <c r="F42" s="95">
        <f>F41/B41</f>
        <v>0.05</v>
      </c>
      <c r="G42" s="29">
        <f>G41/B41</f>
        <v>0.08</v>
      </c>
      <c r="H42" s="30">
        <f>H41/B41</f>
        <v>0.08</v>
      </c>
      <c r="I42" s="43">
        <f>I41/B41</f>
        <v>0.81</v>
      </c>
      <c r="J42" s="29">
        <f>J41/B41</f>
        <v>0.73</v>
      </c>
      <c r="K42" s="30">
        <f>K41/B41</f>
        <v>0.66</v>
      </c>
    </row>
    <row r="43" spans="1:11" s="76" customFormat="1" ht="18" customHeight="1">
      <c r="A43" s="90">
        <v>2008</v>
      </c>
      <c r="B43" s="91">
        <v>83</v>
      </c>
      <c r="C43" s="92">
        <v>54</v>
      </c>
      <c r="D43" s="48">
        <v>45</v>
      </c>
      <c r="E43" s="49">
        <v>40</v>
      </c>
      <c r="F43" s="92">
        <v>7</v>
      </c>
      <c r="G43" s="48">
        <v>6</v>
      </c>
      <c r="H43" s="49">
        <v>7</v>
      </c>
      <c r="I43" s="92">
        <f>F43+C43</f>
        <v>61</v>
      </c>
      <c r="J43" s="69">
        <f>G43+D43</f>
        <v>51</v>
      </c>
      <c r="K43" s="49">
        <f>H43+E43</f>
        <v>47</v>
      </c>
    </row>
    <row r="44" spans="1:11" s="76" customFormat="1" ht="18" customHeight="1">
      <c r="A44" s="93"/>
      <c r="B44" s="94"/>
      <c r="C44" s="95">
        <f>C43/B43</f>
        <v>0.6506024096385542</v>
      </c>
      <c r="D44" s="29">
        <f>D43/B43</f>
        <v>0.5421686746987951</v>
      </c>
      <c r="E44" s="30">
        <f>E43/B43</f>
        <v>0.4819277108433735</v>
      </c>
      <c r="F44" s="95">
        <f>F43/B43</f>
        <v>0.08433734939759036</v>
      </c>
      <c r="G44" s="29">
        <f>G43/B43</f>
        <v>0.07228915662650602</v>
      </c>
      <c r="H44" s="30">
        <f>H43/B43</f>
        <v>0.08433734939759036</v>
      </c>
      <c r="I44" s="95">
        <f>I43/B43</f>
        <v>0.7349397590361446</v>
      </c>
      <c r="J44" s="29">
        <f>J43/B43</f>
        <v>0.6144578313253012</v>
      </c>
      <c r="K44" s="30">
        <f>K43/B43</f>
        <v>0.5662650602409639</v>
      </c>
    </row>
    <row r="45" spans="1:11" s="76" customFormat="1" ht="18" customHeight="1">
      <c r="A45" s="90">
        <v>2009</v>
      </c>
      <c r="B45" s="91">
        <v>102</v>
      </c>
      <c r="C45" s="92">
        <v>77</v>
      </c>
      <c r="D45" s="48">
        <v>56</v>
      </c>
      <c r="E45" s="49">
        <v>54</v>
      </c>
      <c r="F45" s="92">
        <v>7</v>
      </c>
      <c r="G45" s="48">
        <v>12</v>
      </c>
      <c r="H45" s="49">
        <v>13</v>
      </c>
      <c r="I45" s="92">
        <f>F45+C45</f>
        <v>84</v>
      </c>
      <c r="J45" s="69">
        <f>G45+D45</f>
        <v>68</v>
      </c>
      <c r="K45" s="49">
        <f>H45+E45</f>
        <v>67</v>
      </c>
    </row>
    <row r="46" spans="1:11" s="76" customFormat="1" ht="18" customHeight="1">
      <c r="A46" s="93"/>
      <c r="B46" s="94"/>
      <c r="C46" s="95">
        <f>C45/B45</f>
        <v>0.7549019607843137</v>
      </c>
      <c r="D46" s="29">
        <f>D45/B45</f>
        <v>0.5490196078431373</v>
      </c>
      <c r="E46" s="30">
        <f>E45/B45</f>
        <v>0.5294117647058824</v>
      </c>
      <c r="F46" s="95">
        <f>F45/B45</f>
        <v>0.06862745098039216</v>
      </c>
      <c r="G46" s="29">
        <f>G45/B45</f>
        <v>0.11764705882352941</v>
      </c>
      <c r="H46" s="30">
        <f>H45/B45</f>
        <v>0.12745098039215685</v>
      </c>
      <c r="I46" s="95">
        <f>I45/B45</f>
        <v>0.8235294117647058</v>
      </c>
      <c r="J46" s="29">
        <f>J45/B45</f>
        <v>0.6666666666666666</v>
      </c>
      <c r="K46" s="30">
        <f>K45/B45</f>
        <v>0.6568627450980392</v>
      </c>
    </row>
    <row r="47" spans="1:11" s="76" customFormat="1" ht="18" customHeight="1">
      <c r="A47" s="90">
        <v>2010</v>
      </c>
      <c r="B47" s="91">
        <v>88</v>
      </c>
      <c r="C47" s="92">
        <v>54</v>
      </c>
      <c r="D47" s="48">
        <v>43</v>
      </c>
      <c r="E47" s="49">
        <v>41</v>
      </c>
      <c r="F47" s="92">
        <v>14</v>
      </c>
      <c r="G47" s="48">
        <v>15</v>
      </c>
      <c r="H47" s="49">
        <v>12</v>
      </c>
      <c r="I47" s="92">
        <f>F47+C47</f>
        <v>68</v>
      </c>
      <c r="J47" s="69">
        <f>G47+D47</f>
        <v>58</v>
      </c>
      <c r="K47" s="49">
        <f>H47+E47</f>
        <v>53</v>
      </c>
    </row>
    <row r="48" spans="1:11" s="76" customFormat="1" ht="18" customHeight="1">
      <c r="A48" s="93"/>
      <c r="B48" s="94"/>
      <c r="C48" s="95">
        <f>C47/B47</f>
        <v>0.6136363636363636</v>
      </c>
      <c r="D48" s="29">
        <f>D47/B47</f>
        <v>0.48863636363636365</v>
      </c>
      <c r="E48" s="30">
        <f>E47/B47</f>
        <v>0.4659090909090909</v>
      </c>
      <c r="F48" s="95">
        <f>F47/B47</f>
        <v>0.1590909090909091</v>
      </c>
      <c r="G48" s="29">
        <f>G47/B47</f>
        <v>0.17045454545454544</v>
      </c>
      <c r="H48" s="30">
        <f>H47/B47</f>
        <v>0.13636363636363635</v>
      </c>
      <c r="I48" s="95">
        <f>I47/B47</f>
        <v>0.7727272727272727</v>
      </c>
      <c r="J48" s="29">
        <f>J47/B47</f>
        <v>0.6590909090909091</v>
      </c>
      <c r="K48" s="30">
        <f>K47/B47</f>
        <v>0.6022727272727273</v>
      </c>
    </row>
    <row r="49" spans="1:11" s="76" customFormat="1" ht="18" customHeight="1">
      <c r="A49" s="90">
        <v>2011</v>
      </c>
      <c r="B49" s="91">
        <v>63</v>
      </c>
      <c r="C49" s="92">
        <v>44</v>
      </c>
      <c r="D49" s="48">
        <v>41</v>
      </c>
      <c r="E49" s="49">
        <v>40</v>
      </c>
      <c r="F49" s="92">
        <v>6</v>
      </c>
      <c r="G49" s="48">
        <v>7</v>
      </c>
      <c r="H49" s="49">
        <v>6</v>
      </c>
      <c r="I49" s="92">
        <f>F49+C49</f>
        <v>50</v>
      </c>
      <c r="J49" s="69">
        <f>G49+D49</f>
        <v>48</v>
      </c>
      <c r="K49" s="49">
        <f>H49+E49</f>
        <v>46</v>
      </c>
    </row>
    <row r="50" spans="1:11" s="76" customFormat="1" ht="18" customHeight="1">
      <c r="A50" s="93"/>
      <c r="B50" s="94"/>
      <c r="C50" s="95">
        <f>C49/B49</f>
        <v>0.6984126984126984</v>
      </c>
      <c r="D50" s="29">
        <f>D49/B49</f>
        <v>0.6507936507936508</v>
      </c>
      <c r="E50" s="30">
        <f>E49/B49</f>
        <v>0.6349206349206349</v>
      </c>
      <c r="F50" s="95">
        <f>F49/B49</f>
        <v>0.09523809523809523</v>
      </c>
      <c r="G50" s="29">
        <f>G49/B49</f>
        <v>0.1111111111111111</v>
      </c>
      <c r="H50" s="30">
        <f>H49/B49</f>
        <v>0.09523809523809523</v>
      </c>
      <c r="I50" s="95">
        <f>I49/B49</f>
        <v>0.7936507936507936</v>
      </c>
      <c r="J50" s="29">
        <f>J49/B49</f>
        <v>0.7619047619047619</v>
      </c>
      <c r="K50" s="30">
        <f>K49/B49</f>
        <v>0.7301587301587301</v>
      </c>
    </row>
    <row r="51" spans="1:11" s="76" customFormat="1" ht="18" customHeight="1">
      <c r="A51" s="90">
        <v>2012</v>
      </c>
      <c r="B51" s="91">
        <v>61</v>
      </c>
      <c r="C51" s="92">
        <v>40</v>
      </c>
      <c r="D51" s="48">
        <v>35</v>
      </c>
      <c r="E51" s="96"/>
      <c r="F51" s="92">
        <v>14</v>
      </c>
      <c r="G51" s="48">
        <v>13</v>
      </c>
      <c r="H51" s="96"/>
      <c r="I51" s="92">
        <f>F51+C51</f>
        <v>54</v>
      </c>
      <c r="J51" s="69">
        <f>G51+D51</f>
        <v>48</v>
      </c>
      <c r="K51" s="96"/>
    </row>
    <row r="52" spans="1:11" s="76" customFormat="1" ht="18" customHeight="1">
      <c r="A52" s="93"/>
      <c r="B52" s="94"/>
      <c r="C52" s="95">
        <f>C51/B51</f>
        <v>0.6557377049180327</v>
      </c>
      <c r="D52" s="29">
        <f>D51/B51</f>
        <v>0.5737704918032787</v>
      </c>
      <c r="E52" s="97"/>
      <c r="F52" s="95">
        <f>F51/B51</f>
        <v>0.22950819672131148</v>
      </c>
      <c r="G52" s="29">
        <f>G51/B51</f>
        <v>0.21311475409836064</v>
      </c>
      <c r="H52" s="97"/>
      <c r="I52" s="95">
        <f>I51/B51</f>
        <v>0.8852459016393442</v>
      </c>
      <c r="J52" s="29">
        <f>J51/B51</f>
        <v>0.7868852459016393</v>
      </c>
      <c r="K52" s="97"/>
    </row>
    <row r="53" spans="1:11" s="76" customFormat="1" ht="18" customHeight="1">
      <c r="A53" s="90">
        <v>2013</v>
      </c>
      <c r="B53" s="91">
        <v>59</v>
      </c>
      <c r="C53" s="92">
        <v>40</v>
      </c>
      <c r="D53" s="98"/>
      <c r="E53" s="96"/>
      <c r="F53" s="92">
        <v>9</v>
      </c>
      <c r="G53" s="98"/>
      <c r="H53" s="96"/>
      <c r="I53" s="92">
        <f>F53+C53</f>
        <v>49</v>
      </c>
      <c r="J53" s="98"/>
      <c r="K53" s="96"/>
    </row>
    <row r="54" spans="1:11" s="76" customFormat="1" ht="18" customHeight="1" thickBot="1">
      <c r="A54" s="93"/>
      <c r="B54" s="94"/>
      <c r="C54" s="95">
        <f>C53/B53</f>
        <v>0.6779661016949152</v>
      </c>
      <c r="D54" s="99"/>
      <c r="E54" s="97"/>
      <c r="F54" s="95">
        <f>F53/B53</f>
        <v>0.15254237288135594</v>
      </c>
      <c r="G54" s="99"/>
      <c r="H54" s="97"/>
      <c r="I54" s="95">
        <f>I53/B53</f>
        <v>0.8305084745762712</v>
      </c>
      <c r="J54" s="99"/>
      <c r="K54" s="97"/>
    </row>
    <row r="55" spans="1:11" s="86" customFormat="1" ht="30" customHeight="1" thickBot="1">
      <c r="A55" s="81" t="s">
        <v>14</v>
      </c>
      <c r="B55" s="82">
        <f>AVERAGE(B39:B53)</f>
        <v>80.75</v>
      </c>
      <c r="C55" s="100">
        <f>((C40*$B$39)+(C42*$B$41)+(C44*B43)+(C46*B45)+(C48*B47)+(C50*B49)+(C52*B51)+(C54*B53))/($B$39+$B$41+B43+B45+B47+B49+B51+B53)</f>
        <v>0.6996904024767802</v>
      </c>
      <c r="D55" s="101">
        <f>((D40*$B$39)+(D42*B41)+(D44*B43)+(D46*B45)+(D48*B47)+(D50*B49)+(D52*B51))/($B$39+B41+B43+B45+B47+B49+B51)</f>
        <v>0.5792163543441227</v>
      </c>
      <c r="E55" s="102">
        <f>((E40*B39)+(E42*B41)+(E44*B43)+(E46*B45)+(E48*B47)+(E50*B49))/(B39+B41+B43+B45+B47+B49)</f>
        <v>0.5418250950570342</v>
      </c>
      <c r="F55" s="100">
        <f>((F40*$B$39)+(F42*$B$41)+(F44*B43)+(F46*B45)+(F48*B47)+(F50*B49)+(F52*B51)+(F54*B53))/($B$39+B41+B43+B45+B47+B49+B51+B53)</f>
        <v>0.10835913312693499</v>
      </c>
      <c r="G55" s="101">
        <f>((G40*$B$39)+(G42*B41)+(G44*B43)+(G46*B45)+(G48*B47)+(G50*B49)+(G52*B51))/($B$39+B41+B43+B45+B47+B49+B51)</f>
        <v>0.12095400340715502</v>
      </c>
      <c r="H55" s="102">
        <f>((H40*B39)+(H42*B41)+(H44*B43)+(H46*B45)+(H48*B47)+(H50*B49))/(B39+B41+B43+B45+B47+B49)</f>
        <v>0.11026615969581749</v>
      </c>
      <c r="I55" s="100">
        <f>(I39+I41+I43+I45+I47+I49+I51+I53)/($B$39+$B$41+$B$43+$B$45+$B$47+$B$49+$B$51+$B$53)</f>
        <v>0.8080495356037152</v>
      </c>
      <c r="J55" s="101">
        <f>(J39+J41+J43+J45+J47+J49+J51)/($B$39+$B$41+$B$43+$B$45+$B$47+$B$49+$B$51)</f>
        <v>0.7001703577512777</v>
      </c>
      <c r="K55" s="102">
        <f>(K39+K41+K43+K45+K47+K49)/($B$39+$B$41+$B$43+$B$45+$B$47+$B$49)</f>
        <v>0.6520912547528517</v>
      </c>
    </row>
    <row r="56" ht="8.25" customHeight="1" thickBot="1"/>
    <row r="57" spans="1:11" s="86" customFormat="1" ht="31.5" customHeight="1" thickBot="1">
      <c r="A57" s="81" t="s">
        <v>15</v>
      </c>
      <c r="B57" s="82">
        <f>AVERAGE(B47:B51)</f>
        <v>70.66666666666667</v>
      </c>
      <c r="C57" s="83">
        <f>(C47+C49+C51)/($B$47+$B$49+$B$51)</f>
        <v>0.6509433962264151</v>
      </c>
      <c r="D57" s="84">
        <f>(D45+D47+D49)/($B$45+$B$47+$B$49)</f>
        <v>0.5533596837944664</v>
      </c>
      <c r="E57" s="85">
        <f>(E43+E45+E47)/($B$43+$B$45+$B$47)</f>
        <v>0.4945054945054945</v>
      </c>
      <c r="F57" s="83">
        <f>(F47+F49+F51)/($B$47+$B$49+$B$51)</f>
        <v>0.16037735849056603</v>
      </c>
      <c r="G57" s="84">
        <f>(G45+G47+G49)/($B$45+$B$47+$B$49)</f>
        <v>0.13438735177865613</v>
      </c>
      <c r="H57" s="85">
        <f>(H43+H45+H47)/($B$43+$B$45+$B$47)</f>
        <v>0.11721611721611722</v>
      </c>
      <c r="I57" s="159">
        <f>(I47+I49+I51)/($B$47+$B$49+$B$51)</f>
        <v>0.8113207547169812</v>
      </c>
      <c r="J57" s="160">
        <f>(J45+J47+J49)/($B$45+$B$47+$B$49)</f>
        <v>0.6877470355731226</v>
      </c>
      <c r="K57" s="85">
        <f>(K43+K45+K47)/($B$43+$B$45+$B$47)</f>
        <v>0.6117216117216118</v>
      </c>
    </row>
    <row r="58" spans="9:11" ht="13.5" thickBot="1">
      <c r="I58" s="161"/>
      <c r="J58" s="161"/>
      <c r="K58" s="146"/>
    </row>
    <row r="59" spans="1:11" s="86" customFormat="1" ht="29.25" customHeight="1" thickBot="1">
      <c r="A59" s="81" t="s">
        <v>16</v>
      </c>
      <c r="B59" s="82">
        <f>AVERAGE(B49:B53)</f>
        <v>61</v>
      </c>
      <c r="C59" s="83">
        <f>(C49+C51+C53)/($B$49+$B$51+$B$53)</f>
        <v>0.6775956284153005</v>
      </c>
      <c r="D59" s="84">
        <f>(C47+C49+C51)/($B$47+$B$49+$B$51)</f>
        <v>0.6509433962264151</v>
      </c>
      <c r="E59" s="85">
        <f>(E45+E47+E49)/($B$45+$B$47+$B$49)</f>
        <v>0.5335968379446641</v>
      </c>
      <c r="F59" s="83">
        <f>(F49+F51+F53)/($B$49+$B$51+$B$53)</f>
        <v>0.15846994535519127</v>
      </c>
      <c r="G59" s="84">
        <f>(F47+F49+F51)/($B$47+$B$49+$B$51)</f>
        <v>0.16037735849056603</v>
      </c>
      <c r="H59" s="85">
        <f>(H45+H47+H49)/($B$45+$B$47+$B$49)</f>
        <v>0.1225296442687747</v>
      </c>
      <c r="I59" s="162">
        <f>(I49+I51+I53)/($B$49+$B$51+$B$53)</f>
        <v>0.8360655737704918</v>
      </c>
      <c r="J59" s="160">
        <f>(I47+I49+I51)/($B$47+$B$49+$B$51)</f>
        <v>0.8113207547169812</v>
      </c>
      <c r="K59" s="85">
        <f>(K45+K47+K49)/($B$45+$B$47+$B$49)</f>
        <v>0.6561264822134387</v>
      </c>
    </row>
    <row r="60" ht="12.75">
      <c r="A60" s="158" t="s">
        <v>17</v>
      </c>
    </row>
  </sheetData>
  <sheetProtection/>
  <mergeCells count="3">
    <mergeCell ref="C2:E2"/>
    <mergeCell ref="F2:H2"/>
    <mergeCell ref="A19:K19"/>
  </mergeCells>
  <printOptions horizontalCentered="1"/>
  <pageMargins left="0.73" right="0.75" top="1.1591666666666667" bottom="0.38" header="0.58" footer="0.18"/>
  <pageSetup fitToHeight="1" fitToWidth="1" horizontalDpi="300" verticalDpi="300" orientation="landscape" scale="49" r:id="rId2"/>
  <headerFooter alignWithMargins="0">
    <oddHeader>&amp;L&amp;G&amp;C&amp;"Arial,Bold"&amp;14The School of Education - Queens Campus
Retention Rates for Full-time Baccalaureate Degree-Seeking First-time Freshmen
Fall 1990 - Fall 2013</oddHeader>
    <oddFooter>&amp;L&amp;"Frutiger LT 55 Roman,Italic"&amp;8Prepared by: Office of Institutional Research (rg,cmg)&amp;R&amp;"Frutiger LT 55 Roman,Italic"&amp;8Based on data as of 10/14/2014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view="pageLayout" zoomScaleSheetLayoutView="90" workbookViewId="0" topLeftCell="A32">
      <selection activeCell="I36" sqref="I36:J38"/>
    </sheetView>
  </sheetViews>
  <sheetFormatPr defaultColWidth="9.140625" defaultRowHeight="12.75"/>
  <cols>
    <col min="1" max="1" width="15.8515625" style="42" bestFit="1" customWidth="1"/>
    <col min="2" max="2" width="12.57421875" style="42" bestFit="1" customWidth="1"/>
    <col min="3" max="4" width="11.421875" style="42" bestFit="1" customWidth="1"/>
    <col min="5" max="5" width="11.8515625" style="42" bestFit="1" customWidth="1"/>
    <col min="6" max="11" width="11.421875" style="42" bestFit="1" customWidth="1"/>
    <col min="12" max="16384" width="9.140625" style="42" customWidth="1"/>
  </cols>
  <sheetData>
    <row r="1" spans="1:11" ht="15.75">
      <c r="A1" s="103"/>
      <c r="B1" s="104"/>
      <c r="C1" s="155" t="s">
        <v>13</v>
      </c>
      <c r="D1" s="156"/>
      <c r="E1" s="157"/>
      <c r="F1" s="105" t="s">
        <v>1</v>
      </c>
      <c r="G1" s="106"/>
      <c r="H1" s="104"/>
      <c r="I1" s="105" t="s">
        <v>2</v>
      </c>
      <c r="J1" s="106"/>
      <c r="K1" s="104"/>
    </row>
    <row r="2" spans="1:11" ht="12.75">
      <c r="A2" s="107" t="s">
        <v>3</v>
      </c>
      <c r="B2" s="108" t="s">
        <v>4</v>
      </c>
      <c r="C2" s="107" t="s">
        <v>5</v>
      </c>
      <c r="D2" s="109" t="s">
        <v>5</v>
      </c>
      <c r="E2" s="108" t="s">
        <v>5</v>
      </c>
      <c r="F2" s="107" t="s">
        <v>5</v>
      </c>
      <c r="G2" s="109" t="s">
        <v>5</v>
      </c>
      <c r="H2" s="108" t="s">
        <v>5</v>
      </c>
      <c r="I2" s="107" t="s">
        <v>5</v>
      </c>
      <c r="J2" s="109" t="s">
        <v>5</v>
      </c>
      <c r="K2" s="108" t="s">
        <v>5</v>
      </c>
    </row>
    <row r="3" spans="1:11" ht="12.75">
      <c r="A3" s="110" t="s">
        <v>6</v>
      </c>
      <c r="B3" s="111" t="s">
        <v>7</v>
      </c>
      <c r="C3" s="110" t="s">
        <v>8</v>
      </c>
      <c r="D3" s="112" t="s">
        <v>9</v>
      </c>
      <c r="E3" s="111" t="s">
        <v>10</v>
      </c>
      <c r="F3" s="110" t="s">
        <v>8</v>
      </c>
      <c r="G3" s="112" t="s">
        <v>9</v>
      </c>
      <c r="H3" s="111" t="s">
        <v>10</v>
      </c>
      <c r="I3" s="110" t="s">
        <v>8</v>
      </c>
      <c r="J3" s="112" t="s">
        <v>9</v>
      </c>
      <c r="K3" s="111" t="s">
        <v>10</v>
      </c>
    </row>
    <row r="4" spans="1:11" ht="15">
      <c r="A4" s="113">
        <v>1999</v>
      </c>
      <c r="B4" s="114">
        <v>43</v>
      </c>
      <c r="C4" s="115">
        <v>31</v>
      </c>
      <c r="D4" s="116">
        <v>30</v>
      </c>
      <c r="E4" s="114">
        <v>28</v>
      </c>
      <c r="F4" s="115">
        <v>8</v>
      </c>
      <c r="G4" s="116">
        <v>10</v>
      </c>
      <c r="H4" s="114">
        <v>11</v>
      </c>
      <c r="I4" s="115">
        <f>C4+F4</f>
        <v>39</v>
      </c>
      <c r="J4" s="116">
        <v>40</v>
      </c>
      <c r="K4" s="114">
        <f>SUM(E4,H4)</f>
        <v>39</v>
      </c>
    </row>
    <row r="5" spans="1:11" ht="15">
      <c r="A5" s="117"/>
      <c r="B5" s="118"/>
      <c r="C5" s="119">
        <f aca="true" t="shared" si="0" ref="C5:K5">C4/$B$4</f>
        <v>0.7209302325581395</v>
      </c>
      <c r="D5" s="120">
        <f t="shared" si="0"/>
        <v>0.6976744186046512</v>
      </c>
      <c r="E5" s="121">
        <f t="shared" si="0"/>
        <v>0.6511627906976745</v>
      </c>
      <c r="F5" s="119">
        <f t="shared" si="0"/>
        <v>0.18604651162790697</v>
      </c>
      <c r="G5" s="120">
        <f t="shared" si="0"/>
        <v>0.23255813953488372</v>
      </c>
      <c r="H5" s="121">
        <f t="shared" si="0"/>
        <v>0.2558139534883721</v>
      </c>
      <c r="I5" s="119">
        <f t="shared" si="0"/>
        <v>0.9069767441860465</v>
      </c>
      <c r="J5" s="120">
        <f t="shared" si="0"/>
        <v>0.9302325581395349</v>
      </c>
      <c r="K5" s="121">
        <f t="shared" si="0"/>
        <v>0.9069767441860465</v>
      </c>
    </row>
    <row r="6" spans="1:16" ht="15">
      <c r="A6" s="122">
        <v>2000</v>
      </c>
      <c r="B6" s="123">
        <v>35</v>
      </c>
      <c r="C6" s="124">
        <v>31</v>
      </c>
      <c r="D6" s="125">
        <v>30</v>
      </c>
      <c r="E6" s="126">
        <v>28</v>
      </c>
      <c r="F6" s="124">
        <v>2</v>
      </c>
      <c r="G6" s="125">
        <v>3</v>
      </c>
      <c r="H6" s="126">
        <v>5</v>
      </c>
      <c r="I6" s="124">
        <f>SUM(C6,F6)</f>
        <v>33</v>
      </c>
      <c r="J6" s="125">
        <f>SUM(D6,G6)</f>
        <v>33</v>
      </c>
      <c r="K6" s="126">
        <v>32</v>
      </c>
      <c r="L6" s="127"/>
      <c r="M6" s="127"/>
      <c r="N6" s="127"/>
      <c r="O6" s="127"/>
      <c r="P6" s="127"/>
    </row>
    <row r="7" spans="1:11" ht="15">
      <c r="A7" s="117"/>
      <c r="B7" s="118"/>
      <c r="C7" s="119">
        <f>C6/$B$6</f>
        <v>0.8857142857142857</v>
      </c>
      <c r="D7" s="120">
        <f aca="true" t="shared" si="1" ref="D7:J7">D6/$B$6</f>
        <v>0.8571428571428571</v>
      </c>
      <c r="E7" s="121">
        <v>0.8</v>
      </c>
      <c r="F7" s="119">
        <f t="shared" si="1"/>
        <v>0.05714285714285714</v>
      </c>
      <c r="G7" s="120">
        <f t="shared" si="1"/>
        <v>0.08571428571428572</v>
      </c>
      <c r="H7" s="121">
        <v>0.14</v>
      </c>
      <c r="I7" s="119">
        <f t="shared" si="1"/>
        <v>0.9428571428571428</v>
      </c>
      <c r="J7" s="120">
        <f t="shared" si="1"/>
        <v>0.9428571428571428</v>
      </c>
      <c r="K7" s="121">
        <v>0.91</v>
      </c>
    </row>
    <row r="8" spans="1:11" s="133" customFormat="1" ht="15">
      <c r="A8" s="128">
        <v>2001</v>
      </c>
      <c r="B8" s="129">
        <v>32</v>
      </c>
      <c r="C8" s="130">
        <v>28</v>
      </c>
      <c r="D8" s="131">
        <v>27</v>
      </c>
      <c r="E8" s="132">
        <v>24</v>
      </c>
      <c r="F8" s="130">
        <v>0</v>
      </c>
      <c r="G8" s="131">
        <v>0</v>
      </c>
      <c r="H8" s="132">
        <v>1</v>
      </c>
      <c r="I8" s="130">
        <f>SUM(C8,F8)</f>
        <v>28</v>
      </c>
      <c r="J8" s="131">
        <v>27</v>
      </c>
      <c r="K8" s="132">
        <v>25</v>
      </c>
    </row>
    <row r="9" spans="1:12" s="134" customFormat="1" ht="15">
      <c r="A9" s="117"/>
      <c r="B9" s="118"/>
      <c r="C9" s="119">
        <f>C8/B8</f>
        <v>0.875</v>
      </c>
      <c r="D9" s="120">
        <v>0.84</v>
      </c>
      <c r="E9" s="121">
        <v>0.75</v>
      </c>
      <c r="F9" s="119">
        <f>F8/B8</f>
        <v>0</v>
      </c>
      <c r="G9" s="120">
        <v>0</v>
      </c>
      <c r="H9" s="121">
        <v>0.03</v>
      </c>
      <c r="I9" s="119">
        <f>I8/B8</f>
        <v>0.875</v>
      </c>
      <c r="J9" s="120">
        <v>0.84</v>
      </c>
      <c r="K9" s="121">
        <v>0.78</v>
      </c>
      <c r="L9" s="148"/>
    </row>
    <row r="10" spans="1:11" s="133" customFormat="1" ht="15">
      <c r="A10" s="128">
        <v>2002</v>
      </c>
      <c r="B10" s="129">
        <v>35</v>
      </c>
      <c r="C10" s="130">
        <v>25</v>
      </c>
      <c r="D10" s="131">
        <v>23</v>
      </c>
      <c r="E10" s="132">
        <v>23</v>
      </c>
      <c r="F10" s="130">
        <v>5</v>
      </c>
      <c r="G10" s="131">
        <v>7</v>
      </c>
      <c r="H10" s="132">
        <v>6</v>
      </c>
      <c r="I10" s="130">
        <v>30</v>
      </c>
      <c r="J10" s="131">
        <v>30</v>
      </c>
      <c r="K10" s="132">
        <v>29</v>
      </c>
    </row>
    <row r="11" spans="1:11" ht="15">
      <c r="A11" s="117"/>
      <c r="B11" s="118"/>
      <c r="C11" s="119">
        <v>0.71</v>
      </c>
      <c r="D11" s="120">
        <v>0.66</v>
      </c>
      <c r="E11" s="121">
        <f>E10/B10</f>
        <v>0.6571428571428571</v>
      </c>
      <c r="F11" s="119">
        <v>0.14</v>
      </c>
      <c r="G11" s="120">
        <v>0.2</v>
      </c>
      <c r="H11" s="121">
        <f>H10/B10</f>
        <v>0.17142857142857143</v>
      </c>
      <c r="I11" s="119">
        <v>0.86</v>
      </c>
      <c r="J11" s="120">
        <v>0.86</v>
      </c>
      <c r="K11" s="121">
        <f>K10/B10</f>
        <v>0.8285714285714286</v>
      </c>
    </row>
    <row r="12" spans="1:11" s="133" customFormat="1" ht="15">
      <c r="A12" s="128">
        <v>2003</v>
      </c>
      <c r="B12" s="129">
        <v>25</v>
      </c>
      <c r="C12" s="130">
        <v>22</v>
      </c>
      <c r="D12" s="131">
        <v>20</v>
      </c>
      <c r="E12" s="132">
        <v>18</v>
      </c>
      <c r="F12" s="130">
        <v>1</v>
      </c>
      <c r="G12" s="131">
        <v>2</v>
      </c>
      <c r="H12" s="132">
        <v>3</v>
      </c>
      <c r="I12" s="130">
        <v>23</v>
      </c>
      <c r="J12" s="131">
        <v>22</v>
      </c>
      <c r="K12" s="132">
        <v>21</v>
      </c>
    </row>
    <row r="13" spans="1:11" ht="15">
      <c r="A13" s="117"/>
      <c r="B13" s="118"/>
      <c r="C13" s="119">
        <v>0.88</v>
      </c>
      <c r="D13" s="120">
        <f>D12/B12</f>
        <v>0.8</v>
      </c>
      <c r="E13" s="121">
        <f>E12/B12</f>
        <v>0.72</v>
      </c>
      <c r="F13" s="119">
        <v>0.04</v>
      </c>
      <c r="G13" s="120">
        <f>G12/B12</f>
        <v>0.08</v>
      </c>
      <c r="H13" s="121">
        <f>H12/B12</f>
        <v>0.12</v>
      </c>
      <c r="I13" s="119">
        <v>0.92</v>
      </c>
      <c r="J13" s="120">
        <f>J12/B12</f>
        <v>0.88</v>
      </c>
      <c r="K13" s="121">
        <f>K12/B12</f>
        <v>0.84</v>
      </c>
    </row>
    <row r="14" spans="1:11" s="137" customFormat="1" ht="15">
      <c r="A14" s="135">
        <v>2004</v>
      </c>
      <c r="B14" s="136">
        <v>27</v>
      </c>
      <c r="C14" s="124">
        <v>21</v>
      </c>
      <c r="D14" s="125">
        <v>18</v>
      </c>
      <c r="E14" s="126">
        <v>18</v>
      </c>
      <c r="F14" s="124">
        <v>3</v>
      </c>
      <c r="G14" s="125">
        <v>5</v>
      </c>
      <c r="H14" s="126">
        <v>6</v>
      </c>
      <c r="I14" s="124">
        <v>24</v>
      </c>
      <c r="J14" s="125">
        <v>23</v>
      </c>
      <c r="K14" s="126">
        <f>H14+E14</f>
        <v>24</v>
      </c>
    </row>
    <row r="15" spans="1:11" ht="15">
      <c r="A15" s="117"/>
      <c r="B15" s="118"/>
      <c r="C15" s="119">
        <f>C14/B14</f>
        <v>0.7777777777777778</v>
      </c>
      <c r="D15" s="120">
        <f>D14/B14</f>
        <v>0.6666666666666666</v>
      </c>
      <c r="E15" s="121">
        <f>E14/B14</f>
        <v>0.6666666666666666</v>
      </c>
      <c r="F15" s="119">
        <f>F14/B14</f>
        <v>0.1111111111111111</v>
      </c>
      <c r="G15" s="120">
        <f>G14/B14</f>
        <v>0.18518518518518517</v>
      </c>
      <c r="H15" s="121">
        <f>H14/B14</f>
        <v>0.2222222222222222</v>
      </c>
      <c r="I15" s="119">
        <f>I14/B14</f>
        <v>0.8888888888888888</v>
      </c>
      <c r="J15" s="120">
        <f>J14/B14</f>
        <v>0.8518518518518519</v>
      </c>
      <c r="K15" s="121">
        <f>K14/B14</f>
        <v>0.8888888888888888</v>
      </c>
    </row>
    <row r="16" spans="1:11" s="127" customFormat="1" ht="15">
      <c r="A16" s="122">
        <v>2005</v>
      </c>
      <c r="B16" s="123">
        <v>28</v>
      </c>
      <c r="C16" s="124">
        <v>24</v>
      </c>
      <c r="D16" s="125">
        <v>17</v>
      </c>
      <c r="E16" s="126">
        <v>17</v>
      </c>
      <c r="F16" s="124">
        <v>1</v>
      </c>
      <c r="G16" s="125">
        <v>4</v>
      </c>
      <c r="H16" s="126">
        <v>5</v>
      </c>
      <c r="I16" s="92">
        <v>25</v>
      </c>
      <c r="J16" s="125">
        <f>G16+D16</f>
        <v>21</v>
      </c>
      <c r="K16" s="126">
        <f>H16+E16</f>
        <v>22</v>
      </c>
    </row>
    <row r="17" spans="1:11" ht="15">
      <c r="A17" s="117"/>
      <c r="B17" s="118"/>
      <c r="C17" s="119">
        <f>C16/B16</f>
        <v>0.8571428571428571</v>
      </c>
      <c r="D17" s="120">
        <f>D16/B16</f>
        <v>0.6071428571428571</v>
      </c>
      <c r="E17" s="121">
        <f>E16/B16</f>
        <v>0.6071428571428571</v>
      </c>
      <c r="F17" s="119">
        <f>F16/B16</f>
        <v>0.03571428571428571</v>
      </c>
      <c r="G17" s="120">
        <f>G16/B16</f>
        <v>0.14285714285714285</v>
      </c>
      <c r="H17" s="121">
        <f>H16/B16</f>
        <v>0.17857142857142858</v>
      </c>
      <c r="I17" s="119">
        <f>I16/B16</f>
        <v>0.8928571428571429</v>
      </c>
      <c r="J17" s="120">
        <f>J16/B16</f>
        <v>0.75</v>
      </c>
      <c r="K17" s="121">
        <f>K16/B16</f>
        <v>0.7857142857142857</v>
      </c>
    </row>
    <row r="18" spans="1:11" s="127" customFormat="1" ht="15">
      <c r="A18" s="122">
        <v>2006</v>
      </c>
      <c r="B18" s="123">
        <v>30</v>
      </c>
      <c r="C18" s="124">
        <v>22</v>
      </c>
      <c r="D18" s="125">
        <v>20</v>
      </c>
      <c r="E18" s="126">
        <v>19</v>
      </c>
      <c r="F18" s="124">
        <v>3</v>
      </c>
      <c r="G18" s="125">
        <v>2</v>
      </c>
      <c r="H18" s="126">
        <v>2</v>
      </c>
      <c r="I18" s="124">
        <v>25</v>
      </c>
      <c r="J18" s="125">
        <f>G18+D18</f>
        <v>22</v>
      </c>
      <c r="K18" s="126">
        <f>H18+E18</f>
        <v>21</v>
      </c>
    </row>
    <row r="19" spans="1:11" ht="15">
      <c r="A19" s="138"/>
      <c r="B19" s="139"/>
      <c r="C19" s="140">
        <f>C18/B18</f>
        <v>0.7333333333333333</v>
      </c>
      <c r="D19" s="120">
        <f>D18/B18</f>
        <v>0.6666666666666666</v>
      </c>
      <c r="E19" s="121">
        <f>E18/B18</f>
        <v>0.6333333333333333</v>
      </c>
      <c r="F19" s="140">
        <f>F18/B18</f>
        <v>0.1</v>
      </c>
      <c r="G19" s="120">
        <f>G18/B18</f>
        <v>0.06666666666666667</v>
      </c>
      <c r="H19" s="121">
        <f>H18/B18</f>
        <v>0.06666666666666667</v>
      </c>
      <c r="I19" s="140">
        <f>I18/B18</f>
        <v>0.8333333333333334</v>
      </c>
      <c r="J19" s="120">
        <f>J18/B18</f>
        <v>0.7333333333333333</v>
      </c>
      <c r="K19" s="121">
        <f>K18/B18</f>
        <v>0.7</v>
      </c>
    </row>
    <row r="20" spans="1:11" s="76" customFormat="1" ht="18" customHeight="1">
      <c r="A20" s="90">
        <v>2007</v>
      </c>
      <c r="B20" s="91">
        <v>28</v>
      </c>
      <c r="C20" s="92">
        <v>17</v>
      </c>
      <c r="D20" s="125">
        <v>17</v>
      </c>
      <c r="E20" s="126">
        <v>17</v>
      </c>
      <c r="F20" s="92">
        <v>7</v>
      </c>
      <c r="G20" s="125">
        <v>7</v>
      </c>
      <c r="H20" s="126">
        <v>6</v>
      </c>
      <c r="I20" s="92">
        <f>F20+C20</f>
        <v>24</v>
      </c>
      <c r="J20" s="125">
        <f>G20+D20</f>
        <v>24</v>
      </c>
      <c r="K20" s="126">
        <f>H20+E20</f>
        <v>23</v>
      </c>
    </row>
    <row r="21" spans="1:11" s="76" customFormat="1" ht="18" customHeight="1">
      <c r="A21" s="93"/>
      <c r="B21" s="94"/>
      <c r="C21" s="95">
        <f>C20/B20</f>
        <v>0.6071428571428571</v>
      </c>
      <c r="D21" s="120">
        <f>D20/B20</f>
        <v>0.6071428571428571</v>
      </c>
      <c r="E21" s="121">
        <f>E20/B20</f>
        <v>0.6071428571428571</v>
      </c>
      <c r="F21" s="95">
        <f>F20/B20</f>
        <v>0.25</v>
      </c>
      <c r="G21" s="120">
        <f>G20/B20</f>
        <v>0.25</v>
      </c>
      <c r="H21" s="121">
        <f>H20/B20</f>
        <v>0.21428571428571427</v>
      </c>
      <c r="I21" s="95">
        <f>I20/B20</f>
        <v>0.8571428571428571</v>
      </c>
      <c r="J21" s="120">
        <f>J20/B20</f>
        <v>0.8571428571428571</v>
      </c>
      <c r="K21" s="121">
        <f>K20/B20</f>
        <v>0.8214285714285714</v>
      </c>
    </row>
    <row r="22" spans="1:11" s="76" customFormat="1" ht="18" customHeight="1">
      <c r="A22" s="90">
        <v>2008</v>
      </c>
      <c r="B22" s="91">
        <v>27</v>
      </c>
      <c r="C22" s="92">
        <v>21</v>
      </c>
      <c r="D22" s="125">
        <v>18</v>
      </c>
      <c r="E22" s="126">
        <v>16</v>
      </c>
      <c r="F22" s="92">
        <v>5</v>
      </c>
      <c r="G22" s="125">
        <v>5</v>
      </c>
      <c r="H22" s="126">
        <v>5</v>
      </c>
      <c r="I22" s="92">
        <f>F22+C22</f>
        <v>26</v>
      </c>
      <c r="J22" s="125">
        <f>G22+D22</f>
        <v>23</v>
      </c>
      <c r="K22" s="126">
        <f>H22+E22</f>
        <v>21</v>
      </c>
    </row>
    <row r="23" spans="1:11" s="76" customFormat="1" ht="18" customHeight="1">
      <c r="A23" s="141"/>
      <c r="B23" s="142"/>
      <c r="C23" s="143">
        <f>C22/B22</f>
        <v>0.7777777777777778</v>
      </c>
      <c r="D23" s="120">
        <f>D22/B22</f>
        <v>0.6666666666666666</v>
      </c>
      <c r="E23" s="121">
        <f>E22/B22</f>
        <v>0.5925925925925926</v>
      </c>
      <c r="F23" s="143">
        <f>F22/B22</f>
        <v>0.18518518518518517</v>
      </c>
      <c r="G23" s="120">
        <f>G22/B22</f>
        <v>0.18518518518518517</v>
      </c>
      <c r="H23" s="121">
        <f>H22/B22</f>
        <v>0.18518518518518517</v>
      </c>
      <c r="I23" s="143">
        <f>I22/B22</f>
        <v>0.9629629629629629</v>
      </c>
      <c r="J23" s="120">
        <f>J22/B22</f>
        <v>0.8518518518518519</v>
      </c>
      <c r="K23" s="121">
        <f>K22/B22</f>
        <v>0.7777777777777778</v>
      </c>
    </row>
    <row r="24" spans="1:11" s="76" customFormat="1" ht="18" customHeight="1">
      <c r="A24" s="90">
        <v>2009</v>
      </c>
      <c r="B24" s="91">
        <v>20</v>
      </c>
      <c r="C24" s="92">
        <v>14</v>
      </c>
      <c r="D24" s="125">
        <v>12</v>
      </c>
      <c r="E24" s="126">
        <v>9</v>
      </c>
      <c r="F24" s="92">
        <v>2</v>
      </c>
      <c r="G24" s="125">
        <v>3</v>
      </c>
      <c r="H24" s="126">
        <v>7</v>
      </c>
      <c r="I24" s="92">
        <f>F24+C24</f>
        <v>16</v>
      </c>
      <c r="J24" s="125">
        <f>G24+D24</f>
        <v>15</v>
      </c>
      <c r="K24" s="126">
        <f>H24+E24</f>
        <v>16</v>
      </c>
    </row>
    <row r="25" spans="1:11" s="76" customFormat="1" ht="18" customHeight="1">
      <c r="A25" s="141"/>
      <c r="B25" s="142"/>
      <c r="C25" s="143">
        <f>C24/B24</f>
        <v>0.7</v>
      </c>
      <c r="D25" s="120">
        <f>D24/B24</f>
        <v>0.6</v>
      </c>
      <c r="E25" s="121">
        <f>E24/B24</f>
        <v>0.45</v>
      </c>
      <c r="F25" s="143">
        <f>F24/B24</f>
        <v>0.1</v>
      </c>
      <c r="G25" s="120">
        <f>G24/B24</f>
        <v>0.15</v>
      </c>
      <c r="H25" s="121">
        <f>H24/B24</f>
        <v>0.35</v>
      </c>
      <c r="I25" s="143">
        <f>I24/B24</f>
        <v>0.8</v>
      </c>
      <c r="J25" s="120">
        <f>J24/B24</f>
        <v>0.75</v>
      </c>
      <c r="K25" s="121">
        <f>K24/B24</f>
        <v>0.8</v>
      </c>
    </row>
    <row r="26" spans="1:11" s="76" customFormat="1" ht="18" customHeight="1">
      <c r="A26" s="90">
        <v>2010</v>
      </c>
      <c r="B26" s="91">
        <v>19</v>
      </c>
      <c r="C26" s="92">
        <v>13</v>
      </c>
      <c r="D26" s="125">
        <v>9</v>
      </c>
      <c r="E26" s="126">
        <v>9</v>
      </c>
      <c r="F26" s="92">
        <v>2</v>
      </c>
      <c r="G26" s="125">
        <v>5</v>
      </c>
      <c r="H26" s="126">
        <v>5</v>
      </c>
      <c r="I26" s="92">
        <f>F26+C26</f>
        <v>15</v>
      </c>
      <c r="J26" s="125">
        <f>G26+D26</f>
        <v>14</v>
      </c>
      <c r="K26" s="126">
        <f>H26+E26</f>
        <v>14</v>
      </c>
    </row>
    <row r="27" spans="1:11" s="76" customFormat="1" ht="18" customHeight="1">
      <c r="A27" s="141"/>
      <c r="B27" s="142"/>
      <c r="C27" s="143">
        <f>C26/B26</f>
        <v>0.6842105263157895</v>
      </c>
      <c r="D27" s="120">
        <f>D26/B26</f>
        <v>0.47368421052631576</v>
      </c>
      <c r="E27" s="121">
        <f>E26/B26</f>
        <v>0.47368421052631576</v>
      </c>
      <c r="F27" s="143">
        <f>F26/B26</f>
        <v>0.10526315789473684</v>
      </c>
      <c r="G27" s="120">
        <f>G26/B26</f>
        <v>0.2631578947368421</v>
      </c>
      <c r="H27" s="121">
        <f>H26/B26</f>
        <v>0.2631578947368421</v>
      </c>
      <c r="I27" s="143">
        <f>I26/B26</f>
        <v>0.7894736842105263</v>
      </c>
      <c r="J27" s="120">
        <f>J26/B26</f>
        <v>0.7368421052631579</v>
      </c>
      <c r="K27" s="121">
        <f>K26/B26</f>
        <v>0.7368421052631579</v>
      </c>
    </row>
    <row r="28" spans="1:11" s="76" customFormat="1" ht="18" customHeight="1">
      <c r="A28" s="90">
        <v>2011</v>
      </c>
      <c r="B28" s="91">
        <v>13</v>
      </c>
      <c r="C28" s="92">
        <v>10</v>
      </c>
      <c r="D28" s="125">
        <v>8</v>
      </c>
      <c r="E28" s="126">
        <v>8</v>
      </c>
      <c r="F28" s="92">
        <v>1</v>
      </c>
      <c r="G28" s="125">
        <v>3</v>
      </c>
      <c r="H28" s="126">
        <v>4</v>
      </c>
      <c r="I28" s="92">
        <f>F28+C28</f>
        <v>11</v>
      </c>
      <c r="J28" s="125">
        <f>G28+D28</f>
        <v>11</v>
      </c>
      <c r="K28" s="126">
        <f>H28+E28</f>
        <v>12</v>
      </c>
    </row>
    <row r="29" spans="1:11" s="76" customFormat="1" ht="18" customHeight="1">
      <c r="A29" s="141"/>
      <c r="B29" s="142"/>
      <c r="C29" s="143">
        <f>C28/B28</f>
        <v>0.7692307692307693</v>
      </c>
      <c r="D29" s="120">
        <f>D28/B28</f>
        <v>0.6153846153846154</v>
      </c>
      <c r="E29" s="121">
        <f>E28/B28</f>
        <v>0.6153846153846154</v>
      </c>
      <c r="F29" s="143">
        <f>F28/B28</f>
        <v>0.07692307692307693</v>
      </c>
      <c r="G29" s="120">
        <f>G28/B28</f>
        <v>0.23076923076923078</v>
      </c>
      <c r="H29" s="121">
        <f>H28/B28</f>
        <v>0.3076923076923077</v>
      </c>
      <c r="I29" s="143">
        <f>I28/B28</f>
        <v>0.8461538461538461</v>
      </c>
      <c r="J29" s="120">
        <f>J28/B28</f>
        <v>0.8461538461538461</v>
      </c>
      <c r="K29" s="121">
        <f>K28/B28</f>
        <v>0.9230769230769231</v>
      </c>
    </row>
    <row r="30" spans="1:11" s="76" customFormat="1" ht="18" customHeight="1">
      <c r="A30" s="90">
        <v>2012</v>
      </c>
      <c r="B30" s="91">
        <v>12</v>
      </c>
      <c r="C30" s="92">
        <v>8</v>
      </c>
      <c r="D30" s="125">
        <v>6</v>
      </c>
      <c r="E30" s="126"/>
      <c r="F30" s="92">
        <v>3</v>
      </c>
      <c r="G30" s="125">
        <v>3</v>
      </c>
      <c r="H30" s="126"/>
      <c r="I30" s="92">
        <f>F30+C30</f>
        <v>11</v>
      </c>
      <c r="J30" s="125">
        <f>G30+D30</f>
        <v>9</v>
      </c>
      <c r="K30" s="96"/>
    </row>
    <row r="31" spans="1:11" s="76" customFormat="1" ht="18" customHeight="1">
      <c r="A31" s="141"/>
      <c r="B31" s="142"/>
      <c r="C31" s="143">
        <f>C30/B30</f>
        <v>0.6666666666666666</v>
      </c>
      <c r="D31" s="120">
        <f>D30/B30</f>
        <v>0.5</v>
      </c>
      <c r="E31" s="121"/>
      <c r="F31" s="143">
        <f>F30/B30</f>
        <v>0.25</v>
      </c>
      <c r="G31" s="120">
        <f>G30/B30</f>
        <v>0.25</v>
      </c>
      <c r="H31" s="144"/>
      <c r="I31" s="143">
        <f>I30/B30</f>
        <v>0.9166666666666666</v>
      </c>
      <c r="J31" s="120">
        <f>J30/B30</f>
        <v>0.75</v>
      </c>
      <c r="K31" s="144"/>
    </row>
    <row r="32" spans="1:11" s="76" customFormat="1" ht="18" customHeight="1">
      <c r="A32" s="90">
        <v>2013</v>
      </c>
      <c r="B32" s="91">
        <v>14</v>
      </c>
      <c r="C32" s="92">
        <v>11</v>
      </c>
      <c r="D32" s="125"/>
      <c r="E32" s="126"/>
      <c r="F32" s="92">
        <v>2</v>
      </c>
      <c r="G32" s="98"/>
      <c r="H32" s="96"/>
      <c r="I32" s="92">
        <f>F32+C32</f>
        <v>13</v>
      </c>
      <c r="J32" s="98"/>
      <c r="K32" s="96"/>
    </row>
    <row r="33" spans="1:11" s="76" customFormat="1" ht="18" customHeight="1" thickBot="1">
      <c r="A33" s="141"/>
      <c r="B33" s="142"/>
      <c r="C33" s="143">
        <f>C32/B32</f>
        <v>0.7857142857142857</v>
      </c>
      <c r="D33" s="120"/>
      <c r="E33" s="121"/>
      <c r="F33" s="143">
        <f>F32/B32</f>
        <v>0.14285714285714285</v>
      </c>
      <c r="G33" s="145"/>
      <c r="H33" s="144"/>
      <c r="I33" s="143">
        <f>I32/B32</f>
        <v>0.9285714285714286</v>
      </c>
      <c r="J33" s="145"/>
      <c r="K33" s="144"/>
    </row>
    <row r="34" spans="1:11" ht="27" thickBot="1">
      <c r="A34" s="81" t="s">
        <v>14</v>
      </c>
      <c r="B34" s="82">
        <f>AVERAGE(B18:B32)</f>
        <v>20.375</v>
      </c>
      <c r="C34" s="100">
        <f>((C19*B18)+(C21*B20)+(C23*B22)+(C25*B24)+(C27*B26)+(C29*B28)+(C31*B30)+(C33*B32))/(B18+B20+B22+B24+B26+B28+B30+B32)</f>
        <v>0.7116564417177914</v>
      </c>
      <c r="D34" s="101">
        <f>((D19*B18)+(D21*B20)+(D23*B22)+(D25*B24)+(D27*B26)+(D29*B28)+(D31*B30))/(B18+B20+B22+B24+B26+B28+B30)</f>
        <v>0.6040268456375839</v>
      </c>
      <c r="E34" s="102">
        <f>((E19*B18)+(E21*B20)+(E23*B22)+(E25*B24)+(E27*B26)+(E29*B28))/(B18+B20+B22+B24+B26+B28)</f>
        <v>0.5693430656934306</v>
      </c>
      <c r="F34" s="100">
        <f>((F19*B18)+(F21*B20)+(F23*B22)+(F25*B24)+(F27*B26)+(F29*B28)+(F31*B30)+(F33*B32))/(B18+B20+B22+B24+B26+B28+B30+B32)</f>
        <v>0.15337423312883436</v>
      </c>
      <c r="G34" s="101">
        <f>((G19*B18)+(G21*B20)+(G23*B22)+(G25*B24)+(G27*B26)+(G29*B28)+(G31*B30))/(B18+B20+B22+B24+B26+B28+B30)</f>
        <v>0.18791946308724833</v>
      </c>
      <c r="H34" s="102">
        <f>((H19*B18)+(H21*B20)+(H23*B22)+(H25*B24)+(H27*B26)+(H29*B28))/(B18+B20+B22+B24+B26+B28)</f>
        <v>0.2116788321167883</v>
      </c>
      <c r="I34" s="100">
        <f>(I18+I20+I22+I24+I26+I28+I30+I32)/($B$18+$B$20+$B$22+$B$24+$B$26+$B$28+$B$30+$B$32)</f>
        <v>0.8650306748466258</v>
      </c>
      <c r="J34" s="101">
        <f>(J18+J20+J22+J24+J26+J28+J30)/($B$18+$B$20+$B$22+$B$24+$B$26+$B$28+$B$30)</f>
        <v>0.7919463087248322</v>
      </c>
      <c r="K34" s="102">
        <f>(K18+K20+K22+K24+K26+K28)/($B$18+$B$20+$B$22+$B$24+$B$26+$B$28)</f>
        <v>0.781021897810219</v>
      </c>
    </row>
    <row r="35" ht="13.5" thickBot="1"/>
    <row r="36" spans="1:11" s="86" customFormat="1" ht="27" thickBot="1">
      <c r="A36" s="81" t="s">
        <v>15</v>
      </c>
      <c r="B36" s="82">
        <f>AVERAGE(B26:B30)</f>
        <v>14.666666666666666</v>
      </c>
      <c r="C36" s="83">
        <f>(C26+C28+C30)/($B$26+$B$28+$B$30)</f>
        <v>0.7045454545454546</v>
      </c>
      <c r="D36" s="84">
        <f>(D24+D26+D28)/($B$24+$B$26+$B$28)</f>
        <v>0.5576923076923077</v>
      </c>
      <c r="E36" s="85">
        <f>(E22+E24+E26)/($B$22+$B$24+$B$26)</f>
        <v>0.5151515151515151</v>
      </c>
      <c r="F36" s="83">
        <f>(F26+F28+F30)/($B$26+$B$28+$B$30)</f>
        <v>0.13636363636363635</v>
      </c>
      <c r="G36" s="84">
        <f>(G24+G26+G28)/($B$24+$B$26+$B$28)</f>
        <v>0.21153846153846154</v>
      </c>
      <c r="H36" s="85">
        <f>(H22+H24+H26)/($B$22+$B$24+$B$26)</f>
        <v>0.25757575757575757</v>
      </c>
      <c r="I36" s="159">
        <f>(I26+I28+I30)/($B$26+$B$28+$B$30)</f>
        <v>0.8409090909090909</v>
      </c>
      <c r="J36" s="160">
        <f>(J24+J26+J28)/($B$24+$B$26+$B$28)</f>
        <v>0.7692307692307693</v>
      </c>
      <c r="K36" s="85">
        <f>(K22+K24+K26)/($B$22+$B$24+$B$26)</f>
        <v>0.7727272727272727</v>
      </c>
    </row>
    <row r="37" spans="9:11" ht="13.5" thickBot="1">
      <c r="I37" s="161"/>
      <c r="J37" s="161"/>
      <c r="K37" s="146"/>
    </row>
    <row r="38" spans="1:11" s="86" customFormat="1" ht="27" thickBot="1">
      <c r="A38" s="81" t="s">
        <v>16</v>
      </c>
      <c r="B38" s="82">
        <f>AVERAGE(B28:B32)</f>
        <v>13</v>
      </c>
      <c r="C38" s="83">
        <f>(C28+C30+C32)/($B$28+$B$30+$B$32)</f>
        <v>0.7435897435897436</v>
      </c>
      <c r="D38" s="84">
        <f>(D26+D28+D30)/($B$26+$B$28+$B$30)</f>
        <v>0.5227272727272727</v>
      </c>
      <c r="E38" s="85">
        <f>(E24+E26+E28)/($B$24+$B$26+$B$28)</f>
        <v>0.5</v>
      </c>
      <c r="F38" s="83">
        <f>(F28+F30+F32)/($B$28+$B$30+$B$32)</f>
        <v>0.15384615384615385</v>
      </c>
      <c r="G38" s="84">
        <f>(G26+G28+G30)/($B$26+$B$28+$B$30)</f>
        <v>0.25</v>
      </c>
      <c r="H38" s="85">
        <f>(H24+H26+H28)/($B$24+$B$26+$B$28)</f>
        <v>0.3076923076923077</v>
      </c>
      <c r="I38" s="159">
        <f>(I28+I30+I32)/($B$28+$B$30+$B$32)</f>
        <v>0.8974358974358975</v>
      </c>
      <c r="J38" s="160">
        <f>(J26+J28+J30)/($B$26+$B$28+$B$30)</f>
        <v>0.7727272727272727</v>
      </c>
      <c r="K38" s="85">
        <f>(K24+K26+K28)/($B$24+$B$26+$B$28)</f>
        <v>0.8076923076923077</v>
      </c>
    </row>
    <row r="39" ht="12.75">
      <c r="A39" s="158" t="s">
        <v>17</v>
      </c>
    </row>
  </sheetData>
  <sheetProtection/>
  <mergeCells count="1">
    <mergeCell ref="C1:E1"/>
  </mergeCells>
  <printOptions horizontalCentered="1"/>
  <pageMargins left="0.75" right="0.75" top="1.8" bottom="0.73125" header="0.77" footer="0.5"/>
  <pageSetup fitToHeight="1" fitToWidth="1" horizontalDpi="300" verticalDpi="300" orientation="landscape" scale="65" r:id="rId2"/>
  <headerFooter alignWithMargins="0">
    <oddHeader>&amp;L&amp;G&amp;C&amp;"Arial,Bold"&amp;14T&amp;"Frutiger LT 55 Roman,Bold"he School of Education - Staten Island Campus
Retention Rates for Full-time Baccalaureate Degree-Seeking First-time Freshmen
Fall 1999 - Fall 2013</oddHeader>
    <oddFooter>&amp;L&amp;"Frutiger LT 55 Roman,Italic"&amp;8Prepared by: Office of Institutional Research (rg,sc,cmg)&amp;R&amp;"Frutiger LT 55 Roman,Italic"&amp;8Based on data as of 10/14/2014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SheetLayoutView="75" workbookViewId="0" topLeftCell="D33">
      <selection activeCell="J60" sqref="J60"/>
    </sheetView>
  </sheetViews>
  <sheetFormatPr defaultColWidth="9.140625" defaultRowHeight="12.75"/>
  <cols>
    <col min="1" max="1" width="14.8515625" style="0" customWidth="1"/>
    <col min="2" max="2" width="12.140625" style="0" bestFit="1" customWidth="1"/>
    <col min="3" max="3" width="11.28125" style="0" customWidth="1"/>
    <col min="4" max="4" width="12.00390625" style="0" customWidth="1"/>
    <col min="5" max="5" width="11.7109375" style="0" customWidth="1"/>
    <col min="6" max="6" width="11.140625" style="0" customWidth="1"/>
    <col min="7" max="7" width="13.28125" style="0" bestFit="1" customWidth="1"/>
    <col min="8" max="8" width="9.8515625" style="0" customWidth="1"/>
    <col min="9" max="11" width="13.28125" style="0" bestFit="1" customWidth="1"/>
  </cols>
  <sheetData>
    <row r="1" spans="1:11" s="5" customFormat="1" ht="16.5">
      <c r="A1" s="1"/>
      <c r="B1" s="2"/>
      <c r="C1" s="149" t="s">
        <v>0</v>
      </c>
      <c r="D1" s="150"/>
      <c r="E1" s="151"/>
      <c r="F1" s="149" t="s">
        <v>1</v>
      </c>
      <c r="G1" s="150"/>
      <c r="H1" s="151"/>
      <c r="I1" s="3" t="s">
        <v>2</v>
      </c>
      <c r="J1" s="2"/>
      <c r="K1" s="4"/>
    </row>
    <row r="2" spans="1:11" s="5" customFormat="1" ht="13.5">
      <c r="A2" s="6" t="s">
        <v>3</v>
      </c>
      <c r="B2" s="7" t="s">
        <v>4</v>
      </c>
      <c r="C2" s="6" t="s">
        <v>5</v>
      </c>
      <c r="D2" s="7" t="s">
        <v>5</v>
      </c>
      <c r="E2" s="8" t="s">
        <v>5</v>
      </c>
      <c r="F2" s="6" t="s">
        <v>5</v>
      </c>
      <c r="G2" s="7" t="s">
        <v>5</v>
      </c>
      <c r="H2" s="8" t="s">
        <v>5</v>
      </c>
      <c r="I2" s="6" t="s">
        <v>5</v>
      </c>
      <c r="J2" s="7" t="s">
        <v>5</v>
      </c>
      <c r="K2" s="8" t="s">
        <v>5</v>
      </c>
    </row>
    <row r="3" spans="1:11" s="5" customFormat="1" ht="13.5">
      <c r="A3" s="9" t="s">
        <v>6</v>
      </c>
      <c r="B3" s="10" t="s">
        <v>7</v>
      </c>
      <c r="C3" s="9" t="s">
        <v>8</v>
      </c>
      <c r="D3" s="10" t="s">
        <v>9</v>
      </c>
      <c r="E3" s="11" t="s">
        <v>10</v>
      </c>
      <c r="F3" s="9" t="s">
        <v>8</v>
      </c>
      <c r="G3" s="10" t="s">
        <v>9</v>
      </c>
      <c r="H3" s="11" t="s">
        <v>10</v>
      </c>
      <c r="I3" s="9" t="s">
        <v>8</v>
      </c>
      <c r="J3" s="10" t="s">
        <v>9</v>
      </c>
      <c r="K3" s="11" t="s">
        <v>10</v>
      </c>
    </row>
    <row r="4" spans="1:11" s="5" customFormat="1" ht="16.5">
      <c r="A4" s="12">
        <v>1990</v>
      </c>
      <c r="B4" s="13">
        <v>48</v>
      </c>
      <c r="C4" s="14">
        <v>34</v>
      </c>
      <c r="D4" s="13">
        <v>30</v>
      </c>
      <c r="E4" s="15">
        <v>31</v>
      </c>
      <c r="F4" s="14">
        <v>8</v>
      </c>
      <c r="G4" s="13">
        <v>7</v>
      </c>
      <c r="H4" s="15">
        <v>7</v>
      </c>
      <c r="I4" s="14">
        <f>C4+F4</f>
        <v>42</v>
      </c>
      <c r="J4" s="13">
        <f>D4+G4</f>
        <v>37</v>
      </c>
      <c r="K4" s="15">
        <f>E4+H4</f>
        <v>38</v>
      </c>
    </row>
    <row r="5" spans="1:11" s="5" customFormat="1" ht="16.5">
      <c r="A5" s="16"/>
      <c r="B5" s="17"/>
      <c r="C5" s="18">
        <f aca="true" t="shared" si="0" ref="C5:K5">C4/$B$4</f>
        <v>0.7083333333333334</v>
      </c>
      <c r="D5" s="19">
        <f t="shared" si="0"/>
        <v>0.625</v>
      </c>
      <c r="E5" s="20">
        <f t="shared" si="0"/>
        <v>0.6458333333333334</v>
      </c>
      <c r="F5" s="18">
        <f t="shared" si="0"/>
        <v>0.16666666666666666</v>
      </c>
      <c r="G5" s="19">
        <f t="shared" si="0"/>
        <v>0.14583333333333334</v>
      </c>
      <c r="H5" s="20">
        <f t="shared" si="0"/>
        <v>0.14583333333333334</v>
      </c>
      <c r="I5" s="18">
        <f t="shared" si="0"/>
        <v>0.875</v>
      </c>
      <c r="J5" s="19">
        <f t="shared" si="0"/>
        <v>0.7708333333333334</v>
      </c>
      <c r="K5" s="20">
        <f t="shared" si="0"/>
        <v>0.7916666666666666</v>
      </c>
    </row>
    <row r="6" spans="1:11" s="5" customFormat="1" ht="16.5" customHeight="1">
      <c r="A6" s="12">
        <v>1991</v>
      </c>
      <c r="B6" s="13">
        <v>50</v>
      </c>
      <c r="C6" s="14">
        <v>39</v>
      </c>
      <c r="D6" s="13">
        <v>36</v>
      </c>
      <c r="E6" s="15">
        <v>33</v>
      </c>
      <c r="F6" s="14">
        <v>4</v>
      </c>
      <c r="G6" s="13">
        <v>4</v>
      </c>
      <c r="H6" s="15">
        <v>4</v>
      </c>
      <c r="I6" s="14">
        <f>C6+F6</f>
        <v>43</v>
      </c>
      <c r="J6" s="13">
        <f>D6+G6</f>
        <v>40</v>
      </c>
      <c r="K6" s="15">
        <f>E6+H6</f>
        <v>37</v>
      </c>
    </row>
    <row r="7" spans="1:11" s="5" customFormat="1" ht="16.5">
      <c r="A7" s="16"/>
      <c r="B7" s="17"/>
      <c r="C7" s="18">
        <f aca="true" t="shared" si="1" ref="C7:K7">C6/$B$6</f>
        <v>0.78</v>
      </c>
      <c r="D7" s="19">
        <f t="shared" si="1"/>
        <v>0.72</v>
      </c>
      <c r="E7" s="20">
        <f t="shared" si="1"/>
        <v>0.66</v>
      </c>
      <c r="F7" s="18">
        <f t="shared" si="1"/>
        <v>0.08</v>
      </c>
      <c r="G7" s="19">
        <f t="shared" si="1"/>
        <v>0.08</v>
      </c>
      <c r="H7" s="20">
        <f t="shared" si="1"/>
        <v>0.08</v>
      </c>
      <c r="I7" s="18">
        <f t="shared" si="1"/>
        <v>0.86</v>
      </c>
      <c r="J7" s="19">
        <f t="shared" si="1"/>
        <v>0.8</v>
      </c>
      <c r="K7" s="20">
        <f t="shared" si="1"/>
        <v>0.74</v>
      </c>
    </row>
    <row r="8" spans="1:11" s="25" customFormat="1" ht="16.5">
      <c r="A8" s="21">
        <v>1992</v>
      </c>
      <c r="B8" s="22">
        <v>43</v>
      </c>
      <c r="C8" s="23">
        <v>38</v>
      </c>
      <c r="D8" s="22">
        <v>36</v>
      </c>
      <c r="E8" s="24">
        <v>34</v>
      </c>
      <c r="F8" s="23">
        <v>3</v>
      </c>
      <c r="G8" s="22">
        <v>2</v>
      </c>
      <c r="H8" s="24">
        <v>4</v>
      </c>
      <c r="I8" s="23">
        <f>C8+F8</f>
        <v>41</v>
      </c>
      <c r="J8" s="22">
        <f>D8+G8</f>
        <v>38</v>
      </c>
      <c r="K8" s="24">
        <f>E8+H8</f>
        <v>38</v>
      </c>
    </row>
    <row r="9" spans="1:11" s="25" customFormat="1" ht="16.5">
      <c r="A9" s="26"/>
      <c r="B9" s="27"/>
      <c r="C9" s="28">
        <f aca="true" t="shared" si="2" ref="C9:K9">C8/$B$8</f>
        <v>0.8837209302325582</v>
      </c>
      <c r="D9" s="29">
        <f t="shared" si="2"/>
        <v>0.8372093023255814</v>
      </c>
      <c r="E9" s="30">
        <f t="shared" si="2"/>
        <v>0.7906976744186046</v>
      </c>
      <c r="F9" s="28">
        <f t="shared" si="2"/>
        <v>0.06976744186046512</v>
      </c>
      <c r="G9" s="29">
        <f t="shared" si="2"/>
        <v>0.046511627906976744</v>
      </c>
      <c r="H9" s="30">
        <f t="shared" si="2"/>
        <v>0.09302325581395349</v>
      </c>
      <c r="I9" s="28">
        <f t="shared" si="2"/>
        <v>0.9534883720930233</v>
      </c>
      <c r="J9" s="29">
        <f t="shared" si="2"/>
        <v>0.8837209302325582</v>
      </c>
      <c r="K9" s="30">
        <f t="shared" si="2"/>
        <v>0.8837209302325582</v>
      </c>
    </row>
    <row r="10" spans="1:11" ht="16.5">
      <c r="A10" s="12">
        <v>1993</v>
      </c>
      <c r="B10" s="13">
        <v>34</v>
      </c>
      <c r="C10" s="14">
        <v>30</v>
      </c>
      <c r="D10" s="13">
        <v>26</v>
      </c>
      <c r="E10" s="15">
        <v>27</v>
      </c>
      <c r="F10" s="14">
        <v>2</v>
      </c>
      <c r="G10" s="13">
        <v>4</v>
      </c>
      <c r="H10" s="15">
        <v>3</v>
      </c>
      <c r="I10" s="14">
        <v>32</v>
      </c>
      <c r="J10" s="13">
        <v>30</v>
      </c>
      <c r="K10" s="15">
        <v>30</v>
      </c>
    </row>
    <row r="11" spans="1:11" ht="16.5">
      <c r="A11" s="16"/>
      <c r="B11" s="17"/>
      <c r="C11" s="18">
        <f aca="true" t="shared" si="3" ref="C11:K11">C10/$B$10</f>
        <v>0.8823529411764706</v>
      </c>
      <c r="D11" s="19">
        <f t="shared" si="3"/>
        <v>0.7647058823529411</v>
      </c>
      <c r="E11" s="20">
        <f t="shared" si="3"/>
        <v>0.7941176470588235</v>
      </c>
      <c r="F11" s="18">
        <f t="shared" si="3"/>
        <v>0.058823529411764705</v>
      </c>
      <c r="G11" s="19">
        <f t="shared" si="3"/>
        <v>0.11764705882352941</v>
      </c>
      <c r="H11" s="20">
        <f t="shared" si="3"/>
        <v>0.08823529411764706</v>
      </c>
      <c r="I11" s="18">
        <f t="shared" si="3"/>
        <v>0.9411764705882353</v>
      </c>
      <c r="J11" s="19">
        <f t="shared" si="3"/>
        <v>0.8823529411764706</v>
      </c>
      <c r="K11" s="20">
        <f t="shared" si="3"/>
        <v>0.8823529411764706</v>
      </c>
    </row>
    <row r="12" spans="1:11" s="5" customFormat="1" ht="16.5">
      <c r="A12" s="12">
        <v>1994</v>
      </c>
      <c r="B12" s="13">
        <v>58</v>
      </c>
      <c r="C12" s="14">
        <v>48</v>
      </c>
      <c r="D12" s="13">
        <v>43</v>
      </c>
      <c r="E12" s="15">
        <v>38</v>
      </c>
      <c r="F12" s="14">
        <v>5</v>
      </c>
      <c r="G12" s="13">
        <v>7</v>
      </c>
      <c r="H12" s="15">
        <v>7</v>
      </c>
      <c r="I12" s="14">
        <f>C12+F12</f>
        <v>53</v>
      </c>
      <c r="J12" s="13">
        <f>D12+G12</f>
        <v>50</v>
      </c>
      <c r="K12" s="15">
        <f>E12+H12</f>
        <v>45</v>
      </c>
    </row>
    <row r="13" spans="1:11" s="5" customFormat="1" ht="16.5">
      <c r="A13" s="16"/>
      <c r="B13" s="17"/>
      <c r="C13" s="18">
        <f aca="true" t="shared" si="4" ref="C13:K13">C12/$B$12</f>
        <v>0.8275862068965517</v>
      </c>
      <c r="D13" s="19">
        <f t="shared" si="4"/>
        <v>0.7413793103448276</v>
      </c>
      <c r="E13" s="20">
        <f t="shared" si="4"/>
        <v>0.6551724137931034</v>
      </c>
      <c r="F13" s="18">
        <f t="shared" si="4"/>
        <v>0.08620689655172414</v>
      </c>
      <c r="G13" s="19">
        <f t="shared" si="4"/>
        <v>0.1206896551724138</v>
      </c>
      <c r="H13" s="20">
        <f t="shared" si="4"/>
        <v>0.1206896551724138</v>
      </c>
      <c r="I13" s="18">
        <f t="shared" si="4"/>
        <v>0.9137931034482759</v>
      </c>
      <c r="J13" s="19">
        <f t="shared" si="4"/>
        <v>0.8620689655172413</v>
      </c>
      <c r="K13" s="20">
        <f t="shared" si="4"/>
        <v>0.7758620689655172</v>
      </c>
    </row>
    <row r="14" spans="1:11" s="25" customFormat="1" ht="16.5">
      <c r="A14" s="21">
        <v>1995</v>
      </c>
      <c r="B14" s="22">
        <v>52</v>
      </c>
      <c r="C14" s="23">
        <v>43</v>
      </c>
      <c r="D14" s="22">
        <v>40</v>
      </c>
      <c r="E14" s="24">
        <v>36</v>
      </c>
      <c r="F14" s="23">
        <v>3</v>
      </c>
      <c r="G14" s="22">
        <v>4</v>
      </c>
      <c r="H14" s="24">
        <v>5</v>
      </c>
      <c r="I14" s="14">
        <f>C14+F14</f>
        <v>46</v>
      </c>
      <c r="J14" s="13">
        <f>D14+G14</f>
        <v>44</v>
      </c>
      <c r="K14" s="15">
        <f>E14+H14</f>
        <v>41</v>
      </c>
    </row>
    <row r="15" spans="1:11" s="25" customFormat="1" ht="17.25" thickBot="1">
      <c r="A15" s="31"/>
      <c r="B15" s="32"/>
      <c r="C15" s="33">
        <f aca="true" t="shared" si="5" ref="C15:H15">C14/$B$14</f>
        <v>0.8269230769230769</v>
      </c>
      <c r="D15" s="34">
        <f t="shared" si="5"/>
        <v>0.7692307692307693</v>
      </c>
      <c r="E15" s="35">
        <f t="shared" si="5"/>
        <v>0.6923076923076923</v>
      </c>
      <c r="F15" s="33">
        <f t="shared" si="5"/>
        <v>0.057692307692307696</v>
      </c>
      <c r="G15" s="34">
        <f t="shared" si="5"/>
        <v>0.07692307692307693</v>
      </c>
      <c r="H15" s="35">
        <f t="shared" si="5"/>
        <v>0.09615384615384616</v>
      </c>
      <c r="I15" s="36">
        <v>0.89</v>
      </c>
      <c r="J15" s="34">
        <f>J14/$B$14</f>
        <v>0.8461538461538461</v>
      </c>
      <c r="K15" s="35">
        <f>K14/$B$14</f>
        <v>0.7884615384615384</v>
      </c>
    </row>
    <row r="16" spans="1:11" s="25" customFormat="1" ht="17.25" thickTop="1">
      <c r="A16" s="37">
        <v>1996</v>
      </c>
      <c r="B16" s="38">
        <v>55</v>
      </c>
      <c r="C16" s="39">
        <v>41</v>
      </c>
      <c r="D16" s="38">
        <v>38</v>
      </c>
      <c r="E16" s="40">
        <v>35</v>
      </c>
      <c r="F16" s="39">
        <v>6</v>
      </c>
      <c r="G16" s="38">
        <v>7</v>
      </c>
      <c r="H16" s="40">
        <v>7</v>
      </c>
      <c r="I16" s="39">
        <f>C16+F16</f>
        <v>47</v>
      </c>
      <c r="J16" s="38">
        <f>D16+G16</f>
        <v>45</v>
      </c>
      <c r="K16" s="40">
        <f>E16+H16</f>
        <v>42</v>
      </c>
    </row>
    <row r="17" spans="1:11" s="25" customFormat="1" ht="18" customHeight="1">
      <c r="A17" s="26"/>
      <c r="B17" s="27"/>
      <c r="C17" s="28">
        <f aca="true" t="shared" si="6" ref="C17:H17">(C16/$B$16)</f>
        <v>0.7454545454545455</v>
      </c>
      <c r="D17" s="29">
        <f t="shared" si="6"/>
        <v>0.6909090909090909</v>
      </c>
      <c r="E17" s="30">
        <f t="shared" si="6"/>
        <v>0.6363636363636364</v>
      </c>
      <c r="F17" s="28">
        <f t="shared" si="6"/>
        <v>0.10909090909090909</v>
      </c>
      <c r="G17" s="29">
        <f t="shared" si="6"/>
        <v>0.12727272727272726</v>
      </c>
      <c r="H17" s="30">
        <f t="shared" si="6"/>
        <v>0.12727272727272726</v>
      </c>
      <c r="I17" s="41">
        <v>0.86</v>
      </c>
      <c r="J17" s="29">
        <f>(J16/$B$16)</f>
        <v>0.8181818181818182</v>
      </c>
      <c r="K17" s="30">
        <f>(K16/$B$16)</f>
        <v>0.7636363636363637</v>
      </c>
    </row>
    <row r="18" spans="1:11" s="42" customFormat="1" ht="18" customHeight="1">
      <c r="A18" s="152" t="s">
        <v>11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4"/>
    </row>
    <row r="19" spans="1:11" s="25" customFormat="1" ht="16.5">
      <c r="A19" s="21">
        <v>1997</v>
      </c>
      <c r="B19" s="22">
        <v>71</v>
      </c>
      <c r="C19" s="23">
        <v>55</v>
      </c>
      <c r="D19" s="22">
        <v>46</v>
      </c>
      <c r="E19" s="24">
        <v>42</v>
      </c>
      <c r="F19" s="23">
        <v>6</v>
      </c>
      <c r="G19" s="22">
        <v>9</v>
      </c>
      <c r="H19" s="24">
        <v>10</v>
      </c>
      <c r="I19" s="23">
        <f>C19+F19</f>
        <v>61</v>
      </c>
      <c r="J19" s="22">
        <f>D19+G19</f>
        <v>55</v>
      </c>
      <c r="K19" s="24">
        <f>SUM(H19,E19)</f>
        <v>52</v>
      </c>
    </row>
    <row r="20" spans="1:11" s="25" customFormat="1" ht="18" customHeight="1">
      <c r="A20" s="26"/>
      <c r="B20" s="27"/>
      <c r="C20" s="28">
        <f aca="true" t="shared" si="7" ref="C20:H20">(C19/$B$19)</f>
        <v>0.7746478873239436</v>
      </c>
      <c r="D20" s="29">
        <f t="shared" si="7"/>
        <v>0.647887323943662</v>
      </c>
      <c r="E20" s="30">
        <f t="shared" si="7"/>
        <v>0.5915492957746479</v>
      </c>
      <c r="F20" s="28">
        <f>(F19/$B$19)</f>
        <v>0.08450704225352113</v>
      </c>
      <c r="G20" s="29">
        <f t="shared" si="7"/>
        <v>0.1267605633802817</v>
      </c>
      <c r="H20" s="30">
        <f t="shared" si="7"/>
        <v>0.14084507042253522</v>
      </c>
      <c r="I20" s="43">
        <f>(I19/$B$19)</f>
        <v>0.8591549295774648</v>
      </c>
      <c r="J20" s="44">
        <v>0.78</v>
      </c>
      <c r="K20" s="30">
        <f>(K19/$B$19)</f>
        <v>0.7323943661971831</v>
      </c>
    </row>
    <row r="21" spans="1:11" s="25" customFormat="1" ht="16.5">
      <c r="A21" s="21">
        <v>1998</v>
      </c>
      <c r="B21" s="22">
        <v>61</v>
      </c>
      <c r="C21" s="23">
        <v>53</v>
      </c>
      <c r="D21" s="22">
        <v>49</v>
      </c>
      <c r="E21" s="24">
        <v>43</v>
      </c>
      <c r="F21" s="23">
        <v>5</v>
      </c>
      <c r="G21" s="22">
        <v>5</v>
      </c>
      <c r="H21" s="24">
        <v>7</v>
      </c>
      <c r="I21" s="23">
        <f>C21+F21</f>
        <v>58</v>
      </c>
      <c r="J21" s="22">
        <f>D21+G21</f>
        <v>54</v>
      </c>
      <c r="K21" s="24">
        <f>SUM(E21,H21)</f>
        <v>50</v>
      </c>
    </row>
    <row r="22" spans="1:11" s="25" customFormat="1" ht="18" customHeight="1">
      <c r="A22" s="26"/>
      <c r="B22" s="27"/>
      <c r="C22" s="28">
        <f aca="true" t="shared" si="8" ref="C22:K22">(C21/$B$21)</f>
        <v>0.8688524590163934</v>
      </c>
      <c r="D22" s="29">
        <f t="shared" si="8"/>
        <v>0.8032786885245902</v>
      </c>
      <c r="E22" s="30">
        <f t="shared" si="8"/>
        <v>0.7049180327868853</v>
      </c>
      <c r="F22" s="28">
        <f t="shared" si="8"/>
        <v>0.08196721311475409</v>
      </c>
      <c r="G22" s="29">
        <f t="shared" si="8"/>
        <v>0.08196721311475409</v>
      </c>
      <c r="H22" s="30">
        <f t="shared" si="8"/>
        <v>0.11475409836065574</v>
      </c>
      <c r="I22" s="28">
        <f t="shared" si="8"/>
        <v>0.9508196721311475</v>
      </c>
      <c r="J22" s="29">
        <f t="shared" si="8"/>
        <v>0.8852459016393442</v>
      </c>
      <c r="K22" s="30">
        <f t="shared" si="8"/>
        <v>0.819672131147541</v>
      </c>
    </row>
    <row r="23" spans="1:11" s="25" customFormat="1" ht="16.5">
      <c r="A23" s="21">
        <v>1999</v>
      </c>
      <c r="B23" s="22">
        <f>'[1]02(12)'!B24+'[1]52(62)'!B4</f>
        <v>107</v>
      </c>
      <c r="C23" s="45">
        <f>'[1]02(12)'!C24+'[1]52(62)'!C4</f>
        <v>81</v>
      </c>
      <c r="D23" s="22">
        <f>'[1]02(12)'!D24+'[1]52(62)'!D4</f>
        <v>72</v>
      </c>
      <c r="E23" s="24">
        <f>'[1]02(12)'!E24+'[1]52(62)'!E4</f>
        <v>70</v>
      </c>
      <c r="F23" s="23">
        <f>'[1]02(12)'!F24+'[1]52(62)'!F4</f>
        <v>15</v>
      </c>
      <c r="G23" s="22">
        <f>'[1]02(12)'!G24+'[1]52(62)'!G4</f>
        <v>19</v>
      </c>
      <c r="H23" s="24">
        <f>'[1]02(12)'!H24+'[1]52(62)'!H4</f>
        <v>20</v>
      </c>
      <c r="I23" s="23">
        <f>'[1]02(12)'!I24+'[1]52(62)'!I4</f>
        <v>96</v>
      </c>
      <c r="J23" s="22">
        <f>'[1]02(12)'!J24+'[1]52(62)'!J4</f>
        <v>91</v>
      </c>
      <c r="K23" s="24">
        <f>'[1]02(12)'!K24+'[1]52(62)'!K4</f>
        <v>90</v>
      </c>
    </row>
    <row r="24" spans="1:11" s="25" customFormat="1" ht="18" customHeight="1">
      <c r="A24" s="26"/>
      <c r="B24" s="27"/>
      <c r="C24" s="28">
        <f>C23/B23</f>
        <v>0.7570093457943925</v>
      </c>
      <c r="D24" s="29">
        <f>D23/B23</f>
        <v>0.6728971962616822</v>
      </c>
      <c r="E24" s="30">
        <f>E23/B23</f>
        <v>0.6542056074766355</v>
      </c>
      <c r="F24" s="28">
        <f>F23/B23</f>
        <v>0.14018691588785046</v>
      </c>
      <c r="G24" s="29">
        <f>G23/B23</f>
        <v>0.17757009345794392</v>
      </c>
      <c r="H24" s="30">
        <f>H23/B23</f>
        <v>0.18691588785046728</v>
      </c>
      <c r="I24" s="28">
        <f>I23/B23</f>
        <v>0.897196261682243</v>
      </c>
      <c r="J24" s="29">
        <f>J23/B23</f>
        <v>0.8504672897196262</v>
      </c>
      <c r="K24" s="30">
        <f>K23/B23</f>
        <v>0.8411214953271028</v>
      </c>
    </row>
    <row r="25" spans="1:11" s="50" customFormat="1" ht="18" customHeight="1">
      <c r="A25" s="46">
        <v>2000</v>
      </c>
      <c r="B25" s="22">
        <f>'[1]02(12)'!B26+'[1]52(62)'!B6</f>
        <v>106</v>
      </c>
      <c r="C25" s="47">
        <f>'[1]02(12)'!C26+'[1]52(62)'!C6</f>
        <v>76</v>
      </c>
      <c r="D25" s="48">
        <f>'[1]02(12)'!D26+'[1]52(62)'!D6</f>
        <v>72</v>
      </c>
      <c r="E25" s="49">
        <f>'[1]02(12)'!E26+'[1]52(62)'!E6</f>
        <v>63</v>
      </c>
      <c r="F25" s="47">
        <f>'[1]02(12)'!F26+'[1]52(62)'!F6</f>
        <v>12</v>
      </c>
      <c r="G25" s="48">
        <f>'[1]02(12)'!G26+'[1]52(62)'!G6</f>
        <v>12</v>
      </c>
      <c r="H25" s="49">
        <f>'[1]02(12)'!H26+'[1]52(62)'!H6</f>
        <v>15</v>
      </c>
      <c r="I25" s="47">
        <f>'[1]02(12)'!I26+'[1]52(62)'!I6</f>
        <v>88</v>
      </c>
      <c r="J25" s="48">
        <f>'[1]02(12)'!J26+'[1]52(62)'!J6</f>
        <v>84</v>
      </c>
      <c r="K25" s="49">
        <f>'[1]02(12)'!K26+'[1]52(62)'!K6</f>
        <v>77</v>
      </c>
    </row>
    <row r="26" spans="1:11" s="25" customFormat="1" ht="18" customHeight="1">
      <c r="A26" s="26"/>
      <c r="B26" s="27"/>
      <c r="C26" s="28">
        <f>C25/B25</f>
        <v>0.7169811320754716</v>
      </c>
      <c r="D26" s="29">
        <f>D25/B25</f>
        <v>0.6792452830188679</v>
      </c>
      <c r="E26" s="30">
        <f>E25/B25</f>
        <v>0.5943396226415094</v>
      </c>
      <c r="F26" s="28">
        <f>F25/B25</f>
        <v>0.11320754716981132</v>
      </c>
      <c r="G26" s="29">
        <f>G25/B25</f>
        <v>0.11320754716981132</v>
      </c>
      <c r="H26" s="30">
        <f>H25/B25</f>
        <v>0.14150943396226415</v>
      </c>
      <c r="I26" s="28">
        <f>I25/B25</f>
        <v>0.8301886792452831</v>
      </c>
      <c r="J26" s="29">
        <f>J25/B25</f>
        <v>0.7924528301886793</v>
      </c>
      <c r="K26" s="30">
        <f>K25/B25</f>
        <v>0.7264150943396226</v>
      </c>
    </row>
    <row r="27" spans="1:11" s="25" customFormat="1" ht="18" customHeight="1">
      <c r="A27" s="46">
        <v>2001</v>
      </c>
      <c r="B27" s="51">
        <f>'[1]02(12)'!B28+'[1]52(62)'!B8</f>
        <v>123</v>
      </c>
      <c r="C27" s="52">
        <f>'[1]02(12)'!C28+'[1]52(62)'!C8</f>
        <v>106</v>
      </c>
      <c r="D27" s="53">
        <f>'[1]02(12)'!D28+'[1]52(62)'!D8</f>
        <v>84</v>
      </c>
      <c r="E27" s="54">
        <f>'[1]02(12)'!E28+'[1]52(62)'!E8</f>
        <v>76</v>
      </c>
      <c r="F27" s="52">
        <f>'[1]02(12)'!F28+'[1]52(62)'!F8</f>
        <v>5</v>
      </c>
      <c r="G27" s="53">
        <f>'[1]02(12)'!G28+'[1]52(62)'!G8</f>
        <v>8</v>
      </c>
      <c r="H27" s="54">
        <f>'[1]02(12)'!H28+'[1]52(62)'!H8</f>
        <v>9</v>
      </c>
      <c r="I27" s="52">
        <f>'[1]02(12)'!I28+'[1]52(62)'!I8</f>
        <v>111</v>
      </c>
      <c r="J27" s="53">
        <f>'[1]02(12)'!J28+'[1]52(62)'!J8</f>
        <v>92</v>
      </c>
      <c r="K27" s="54">
        <f>'[1]02(12)'!K28+'[1]52(62)'!K8</f>
        <v>85</v>
      </c>
    </row>
    <row r="28" spans="1:11" s="55" customFormat="1" ht="18" customHeight="1">
      <c r="A28" s="26"/>
      <c r="B28" s="27"/>
      <c r="C28" s="28">
        <f>C27/B27</f>
        <v>0.8617886178861789</v>
      </c>
      <c r="D28" s="29">
        <f>D27/B27</f>
        <v>0.6829268292682927</v>
      </c>
      <c r="E28" s="30">
        <f>E27/B27</f>
        <v>0.6178861788617886</v>
      </c>
      <c r="F28" s="28">
        <f>F27/B27</f>
        <v>0.04065040650406504</v>
      </c>
      <c r="G28" s="29">
        <f>G27/B27</f>
        <v>0.06504065040650407</v>
      </c>
      <c r="H28" s="30">
        <f>H27/B27</f>
        <v>0.07317073170731707</v>
      </c>
      <c r="I28" s="28">
        <f>I27/B27</f>
        <v>0.9024390243902439</v>
      </c>
      <c r="J28" s="29">
        <f>J27/B27</f>
        <v>0.7479674796747967</v>
      </c>
      <c r="K28" s="30">
        <f>K27/B27</f>
        <v>0.6910569105691057</v>
      </c>
    </row>
    <row r="29" spans="1:11" s="5" customFormat="1" ht="18" customHeight="1" hidden="1">
      <c r="A29" s="56"/>
      <c r="B29" s="57"/>
      <c r="C29" s="58"/>
      <c r="D29" s="59"/>
      <c r="E29" s="60"/>
      <c r="F29" s="58"/>
      <c r="G29" s="59"/>
      <c r="H29" s="60"/>
      <c r="I29" s="58"/>
      <c r="J29" s="59"/>
      <c r="K29" s="60"/>
    </row>
    <row r="30" spans="1:11" s="25" customFormat="1" ht="18" customHeight="1">
      <c r="A30" s="46">
        <v>2002</v>
      </c>
      <c r="B30" s="51">
        <f>'[1]02(12)'!B31+'[1]52(62)'!B10</f>
        <v>121</v>
      </c>
      <c r="C30" s="52">
        <f>'[1]02(12)'!C31+'[1]52(62)'!C10</f>
        <v>86</v>
      </c>
      <c r="D30" s="53">
        <f>'[1]02(12)'!D31+'[1]52(62)'!D10</f>
        <v>76</v>
      </c>
      <c r="E30" s="54">
        <f>'[1]02(12)'!E31+'[1]52(62)'!E10</f>
        <v>72</v>
      </c>
      <c r="F30" s="52">
        <f>'[1]02(12)'!F31+'[1]52(62)'!F10</f>
        <v>11</v>
      </c>
      <c r="G30" s="53">
        <f>'[1]02(12)'!G31+'[1]52(62)'!G10</f>
        <v>16</v>
      </c>
      <c r="H30" s="54">
        <f>'[1]02(12)'!H31+'[1]52(62)'!H10</f>
        <v>17</v>
      </c>
      <c r="I30" s="52">
        <f>'[1]02(12)'!I31+'[1]52(62)'!I10</f>
        <v>97</v>
      </c>
      <c r="J30" s="53">
        <f>'[1]02(12)'!J31+'[1]52(62)'!J10</f>
        <v>92</v>
      </c>
      <c r="K30" s="54">
        <f>'[1]02(12)'!K31+'[1]52(62)'!K10</f>
        <v>89</v>
      </c>
    </row>
    <row r="31" spans="1:11" s="55" customFormat="1" ht="18" customHeight="1">
      <c r="A31" s="26"/>
      <c r="B31" s="27"/>
      <c r="C31" s="28">
        <f>C30/B30</f>
        <v>0.7107438016528925</v>
      </c>
      <c r="D31" s="29">
        <f>D30/B30</f>
        <v>0.628099173553719</v>
      </c>
      <c r="E31" s="30">
        <f>E30/B30</f>
        <v>0.5950413223140496</v>
      </c>
      <c r="F31" s="28">
        <f>F30/B30</f>
        <v>0.09090909090909091</v>
      </c>
      <c r="G31" s="29">
        <f>G30/B30</f>
        <v>0.1322314049586777</v>
      </c>
      <c r="H31" s="30">
        <f>H30/B30</f>
        <v>0.14049586776859505</v>
      </c>
      <c r="I31" s="28">
        <f>I30/B30</f>
        <v>0.8016528925619835</v>
      </c>
      <c r="J31" s="29">
        <f>J30/B30</f>
        <v>0.7603305785123967</v>
      </c>
      <c r="K31" s="30">
        <f>K30/B30</f>
        <v>0.7355371900826446</v>
      </c>
    </row>
    <row r="32" spans="1:11" s="25" customFormat="1" ht="18" customHeight="1">
      <c r="A32" s="46">
        <v>2003</v>
      </c>
      <c r="B32" s="51">
        <f>'[1]02(12)'!B33+'[1]52(62)'!B12</f>
        <v>109</v>
      </c>
      <c r="C32" s="52">
        <f>'[1]02(12)'!C33+'[1]52(62)'!C12</f>
        <v>87</v>
      </c>
      <c r="D32" s="53">
        <f>'[1]02(12)'!D33+'[1]52(62)'!D12</f>
        <v>75</v>
      </c>
      <c r="E32" s="54">
        <f>55+18</f>
        <v>73</v>
      </c>
      <c r="F32" s="52">
        <f>'[1]02(12)'!F33+'[1]52(62)'!F12</f>
        <v>4</v>
      </c>
      <c r="G32" s="53">
        <f>'[1]02(12)'!G33+'[1]52(62)'!G12</f>
        <v>10</v>
      </c>
      <c r="H32" s="54">
        <f>9+3</f>
        <v>12</v>
      </c>
      <c r="I32" s="52">
        <f>'[1]02(12)'!I33+'[1]52(62)'!I12</f>
        <v>91</v>
      </c>
      <c r="J32" s="53">
        <f>'[1]02(12)'!J33+'[1]52(62)'!J12</f>
        <v>85</v>
      </c>
      <c r="K32" s="54">
        <f>H32+E32</f>
        <v>85</v>
      </c>
    </row>
    <row r="33" spans="1:11" s="25" customFormat="1" ht="18" customHeight="1">
      <c r="A33" s="26"/>
      <c r="B33" s="27"/>
      <c r="C33" s="28">
        <f>C32/B32</f>
        <v>0.7981651376146789</v>
      </c>
      <c r="D33" s="29">
        <f>D32/B32</f>
        <v>0.6880733944954128</v>
      </c>
      <c r="E33" s="30">
        <f>E32/B32</f>
        <v>0.6697247706422018</v>
      </c>
      <c r="F33" s="28">
        <f>F32/B32</f>
        <v>0.03669724770642202</v>
      </c>
      <c r="G33" s="29">
        <f>G32/B32</f>
        <v>0.09174311926605505</v>
      </c>
      <c r="H33" s="30">
        <f>H32/B32</f>
        <v>0.11009174311926606</v>
      </c>
      <c r="I33" s="28">
        <f>I32/B32</f>
        <v>0.8348623853211009</v>
      </c>
      <c r="J33" s="29">
        <f>J32/B32</f>
        <v>0.7798165137614679</v>
      </c>
      <c r="K33" s="30">
        <f>K32/B32</f>
        <v>0.7798165137614679</v>
      </c>
    </row>
    <row r="34" spans="1:11" s="63" customFormat="1" ht="18" customHeight="1">
      <c r="A34" s="61">
        <v>2004</v>
      </c>
      <c r="B34" s="62">
        <f>'[1]02(12)'!B35+'[1]52(62)'!B14</f>
        <v>98</v>
      </c>
      <c r="C34" s="47">
        <f>'[1]02(12)'!C35+'[1]52(62)'!C14</f>
        <v>72</v>
      </c>
      <c r="D34" s="48">
        <f>38+18</f>
        <v>56</v>
      </c>
      <c r="E34" s="49">
        <f>'[1]02(12)'!E35+'[1]52(62)'!E14</f>
        <v>53</v>
      </c>
      <c r="F34" s="47">
        <f>'[1]02(12)'!F35+'[1]52(62)'!F14</f>
        <v>8</v>
      </c>
      <c r="G34" s="48">
        <f>13</f>
        <v>13</v>
      </c>
      <c r="H34" s="49">
        <f>'[1]02(12)'!H35+'[1]52(62)'!H14</f>
        <v>17</v>
      </c>
      <c r="I34" s="47">
        <f>'[1]02(12)'!I35+'[1]52(62)'!I14</f>
        <v>80</v>
      </c>
      <c r="J34" s="48">
        <f>G34+D34</f>
        <v>69</v>
      </c>
      <c r="K34" s="49">
        <f>H34+E34</f>
        <v>70</v>
      </c>
    </row>
    <row r="35" spans="1:11" s="25" customFormat="1" ht="18" customHeight="1">
      <c r="A35" s="64"/>
      <c r="B35" s="32"/>
      <c r="C35" s="33">
        <f>C34/B34</f>
        <v>0.7346938775510204</v>
      </c>
      <c r="D35" s="29">
        <f>D34/B34</f>
        <v>0.5714285714285714</v>
      </c>
      <c r="E35" s="30">
        <f>E34/B34</f>
        <v>0.5408163265306123</v>
      </c>
      <c r="F35" s="33">
        <f>F34/B34</f>
        <v>0.08163265306122448</v>
      </c>
      <c r="G35" s="34">
        <f>G34/B34</f>
        <v>0.1326530612244898</v>
      </c>
      <c r="H35" s="35">
        <f>H34/B34</f>
        <v>0.17346938775510204</v>
      </c>
      <c r="I35" s="33">
        <f>I34/B34</f>
        <v>0.8163265306122449</v>
      </c>
      <c r="J35" s="34">
        <f>J34/B34</f>
        <v>0.7040816326530612</v>
      </c>
      <c r="K35" s="30">
        <f>K34/B34</f>
        <v>0.7142857142857143</v>
      </c>
    </row>
    <row r="36" spans="1:11" s="70" customFormat="1" ht="18" customHeight="1">
      <c r="A36" s="65">
        <v>2005</v>
      </c>
      <c r="B36" s="66">
        <f>82+28</f>
        <v>110</v>
      </c>
      <c r="C36" s="67">
        <f>(59+24)</f>
        <v>83</v>
      </c>
      <c r="D36" s="48">
        <f>'[1]02(12)'!D37+'[1]52(62)'!D16</f>
        <v>64</v>
      </c>
      <c r="E36" s="68">
        <f>'[1]02(12)'!E37+'[1]52(62)'!E16</f>
        <v>60</v>
      </c>
      <c r="F36" s="67">
        <f>5</f>
        <v>5</v>
      </c>
      <c r="G36" s="69">
        <f>'[1]02(12)'!G37+'[1]52(62)'!G16</f>
        <v>13</v>
      </c>
      <c r="H36" s="68">
        <f>'[1]02(12)'!H37+'[1]52(62)'!H16</f>
        <v>14</v>
      </c>
      <c r="I36" s="67">
        <f>F36+C36</f>
        <v>88</v>
      </c>
      <c r="J36" s="69">
        <f>G36+D36</f>
        <v>77</v>
      </c>
      <c r="K36" s="49">
        <f>H36+E36</f>
        <v>74</v>
      </c>
    </row>
    <row r="37" spans="1:11" s="25" customFormat="1" ht="18" customHeight="1">
      <c r="A37" s="64"/>
      <c r="B37" s="27"/>
      <c r="C37" s="28">
        <f>C36/B36</f>
        <v>0.7545454545454545</v>
      </c>
      <c r="D37" s="34">
        <f>D36/B36</f>
        <v>0.5818181818181818</v>
      </c>
      <c r="E37" s="30">
        <f>E36/B36</f>
        <v>0.5454545454545454</v>
      </c>
      <c r="F37" s="33">
        <f>F36/C36</f>
        <v>0.060240963855421686</v>
      </c>
      <c r="G37" s="34">
        <f>G36/B36</f>
        <v>0.11818181818181818</v>
      </c>
      <c r="H37" s="35">
        <f>H36/B36</f>
        <v>0.12727272727272726</v>
      </c>
      <c r="I37" s="33">
        <f>I36/B36</f>
        <v>0.8</v>
      </c>
      <c r="J37" s="34">
        <f>J36/B36</f>
        <v>0.7</v>
      </c>
      <c r="K37" s="30">
        <f>K36/B36</f>
        <v>0.6727272727272727</v>
      </c>
    </row>
    <row r="38" spans="1:11" s="25" customFormat="1" ht="18" customHeight="1">
      <c r="A38" s="71">
        <v>2006</v>
      </c>
      <c r="B38" s="62">
        <f>'[1]02(12)'!B39+'[1]52(62)'!B18</f>
        <v>120</v>
      </c>
      <c r="C38" s="47">
        <f>'[1]02(12)'!C39+'[1]52(62)'!C18</f>
        <v>89</v>
      </c>
      <c r="D38" s="72">
        <f>'[1]02(12)'!D39+'[1]52(62)'!D18</f>
        <v>75</v>
      </c>
      <c r="E38" s="68">
        <f>'[1]02(12)'!E39+'[1]52(62)'!E18</f>
        <v>71</v>
      </c>
      <c r="F38" s="73">
        <f>'[1]02(12)'!F39+'[1]52(62)'!F18</f>
        <v>11</v>
      </c>
      <c r="G38" s="72">
        <f>'[1]02(12)'!G39+'[1]52(62)'!G18</f>
        <v>12</v>
      </c>
      <c r="H38" s="68">
        <f>'[1]02(12)'!H39+'[1]52(62)'!H18</f>
        <v>14</v>
      </c>
      <c r="I38" s="73">
        <f>F38+C38</f>
        <v>100</v>
      </c>
      <c r="J38" s="69">
        <f>G38+D38</f>
        <v>87</v>
      </c>
      <c r="K38" s="49">
        <f>H38+E38</f>
        <v>85</v>
      </c>
    </row>
    <row r="39" spans="1:11" s="25" customFormat="1" ht="18" customHeight="1">
      <c r="A39" s="64"/>
      <c r="B39" s="32"/>
      <c r="C39" s="28">
        <f>C38/B38</f>
        <v>0.7416666666666667</v>
      </c>
      <c r="D39" s="34">
        <f>D38/B38</f>
        <v>0.625</v>
      </c>
      <c r="E39" s="30">
        <f>E38/B38</f>
        <v>0.5916666666666667</v>
      </c>
      <c r="F39" s="33">
        <f>F38/B38</f>
        <v>0.09166666666666666</v>
      </c>
      <c r="G39" s="34">
        <f>G38/B38</f>
        <v>0.1</v>
      </c>
      <c r="H39" s="35">
        <f>H38/B38</f>
        <v>0.11666666666666667</v>
      </c>
      <c r="I39" s="33">
        <f>I38/B38</f>
        <v>0.8333333333333334</v>
      </c>
      <c r="J39" s="34">
        <f>J38/B38</f>
        <v>0.725</v>
      </c>
      <c r="K39" s="30">
        <f>K38/B38</f>
        <v>0.7083333333333334</v>
      </c>
    </row>
    <row r="40" spans="1:11" s="76" customFormat="1" ht="18" customHeight="1">
      <c r="A40" s="74">
        <v>2007</v>
      </c>
      <c r="B40" s="75">
        <f>'[1]02(12)'!B41+'[1]52(62)'!B20</f>
        <v>128</v>
      </c>
      <c r="C40" s="47">
        <f>'[1]02(12)'!C41+'[1]52(62)'!C20</f>
        <v>93</v>
      </c>
      <c r="D40" s="72">
        <f>'[1]02(12)'!D41+'[1]52(62)'!D20</f>
        <v>82</v>
      </c>
      <c r="E40" s="68">
        <f>'[1]02(12)'!E41+'[1]52(62)'!E20</f>
        <v>75</v>
      </c>
      <c r="F40" s="73">
        <f>'[1]02(12)'!F41+'[1]52(62)'!F20</f>
        <v>12</v>
      </c>
      <c r="G40" s="72">
        <f>'[1]02(12)'!G41+'[1]52(62)'!G20</f>
        <v>15</v>
      </c>
      <c r="H40" s="68">
        <f>'[1]02(12)'!H41+'[1]52(62)'!H20</f>
        <v>14</v>
      </c>
      <c r="I40" s="73">
        <f>F40+C40</f>
        <v>105</v>
      </c>
      <c r="J40" s="69">
        <f>G40+D40</f>
        <v>97</v>
      </c>
      <c r="K40" s="49">
        <f>H40+E40</f>
        <v>89</v>
      </c>
    </row>
    <row r="41" spans="1:11" s="76" customFormat="1" ht="18" customHeight="1">
      <c r="A41" s="77"/>
      <c r="B41" s="27"/>
      <c r="C41" s="28">
        <f>C40/B40</f>
        <v>0.7265625</v>
      </c>
      <c r="D41" s="34">
        <f>D40/B40</f>
        <v>0.640625</v>
      </c>
      <c r="E41" s="30">
        <f>E40/B40</f>
        <v>0.5859375</v>
      </c>
      <c r="F41" s="28">
        <f>F40/B40</f>
        <v>0.09375</v>
      </c>
      <c r="G41" s="34">
        <f>G40/B40</f>
        <v>0.1171875</v>
      </c>
      <c r="H41" s="35">
        <f>H40/B40</f>
        <v>0.109375</v>
      </c>
      <c r="I41" s="28">
        <f>I40/B40</f>
        <v>0.8203125</v>
      </c>
      <c r="J41" s="34">
        <f>J40/B40</f>
        <v>0.7578125</v>
      </c>
      <c r="K41" s="30">
        <f>K40/B40</f>
        <v>0.6953125</v>
      </c>
    </row>
    <row r="42" spans="1:11" s="76" customFormat="1" ht="18" customHeight="1">
      <c r="A42" s="74">
        <v>2008</v>
      </c>
      <c r="B42" s="75">
        <f>'52(62)'!B22+'02(12)'!B43</f>
        <v>110</v>
      </c>
      <c r="C42" s="47">
        <f>'[1]02(12)'!C43+'[1]52(62)'!C22</f>
        <v>75</v>
      </c>
      <c r="D42" s="72">
        <f>'[1]02(12)'!D43+'[1]52(62)'!D22</f>
        <v>63</v>
      </c>
      <c r="E42" s="68">
        <f>'[1]02(12)'!E43+'[1]52(62)'!E22</f>
        <v>56</v>
      </c>
      <c r="F42" s="78">
        <f>'[1]02(12)'!F43+'[1]52(62)'!F22</f>
        <v>12</v>
      </c>
      <c r="G42" s="72">
        <f>'[1]02(12)'!G43+'[1]52(62)'!G22</f>
        <v>11</v>
      </c>
      <c r="H42" s="68">
        <f>'[1]02(12)'!H43+'[1]52(62)'!H22</f>
        <v>12</v>
      </c>
      <c r="I42" s="73">
        <f>F42+C42</f>
        <v>87</v>
      </c>
      <c r="J42" s="69">
        <f>G42+D42</f>
        <v>74</v>
      </c>
      <c r="K42" s="49">
        <f>H42+E42</f>
        <v>68</v>
      </c>
    </row>
    <row r="43" spans="1:11" s="76" customFormat="1" ht="18" customHeight="1">
      <c r="A43" s="77"/>
      <c r="B43" s="27"/>
      <c r="C43" s="28">
        <f>C42/B42</f>
        <v>0.6818181818181818</v>
      </c>
      <c r="D43" s="34">
        <f>D42/B42</f>
        <v>0.5727272727272728</v>
      </c>
      <c r="E43" s="30">
        <f>E42/B42</f>
        <v>0.509090909090909</v>
      </c>
      <c r="F43" s="28">
        <f>F42/B42</f>
        <v>0.10909090909090909</v>
      </c>
      <c r="G43" s="34">
        <f>G42/B42</f>
        <v>0.1</v>
      </c>
      <c r="H43" s="35">
        <f>H42/B42</f>
        <v>0.10909090909090909</v>
      </c>
      <c r="I43" s="28">
        <f>I42/B42</f>
        <v>0.7909090909090909</v>
      </c>
      <c r="J43" s="34">
        <f>J42/B42</f>
        <v>0.6727272727272727</v>
      </c>
      <c r="K43" s="30">
        <f>K42/B42</f>
        <v>0.6181818181818182</v>
      </c>
    </row>
    <row r="44" spans="1:11" s="76" customFormat="1" ht="18" customHeight="1">
      <c r="A44" s="74">
        <v>2009</v>
      </c>
      <c r="B44" s="75">
        <f>'[1]02(12)'!B45+'[1]52(62)'!B24</f>
        <v>122</v>
      </c>
      <c r="C44" s="47">
        <f>'[1]02(12)'!C45+'[1]52(62)'!C24</f>
        <v>91</v>
      </c>
      <c r="D44" s="72">
        <f>'[1]02(12)'!D45+'[1]52(62)'!D24</f>
        <v>68</v>
      </c>
      <c r="E44" s="68">
        <f>'[1]02(12)'!E45+'[1]52(62)'!E24</f>
        <v>63</v>
      </c>
      <c r="F44" s="78">
        <f>'[1]02(12)'!F45+'[1]52(62)'!F24</f>
        <v>9</v>
      </c>
      <c r="G44" s="72">
        <f>'[1]02(12)'!G45+'[1]52(62)'!G24</f>
        <v>15</v>
      </c>
      <c r="H44" s="68">
        <f>'[1]02(12)'!H45+'[1]52(62)'!H24</f>
        <v>20</v>
      </c>
      <c r="I44" s="73">
        <f>F44+C44</f>
        <v>100</v>
      </c>
      <c r="J44" s="69">
        <f>G44+D44</f>
        <v>83</v>
      </c>
      <c r="K44" s="49">
        <f>H44+E44</f>
        <v>83</v>
      </c>
    </row>
    <row r="45" spans="1:11" s="76" customFormat="1" ht="18" customHeight="1">
      <c r="A45" s="77"/>
      <c r="B45" s="27"/>
      <c r="C45" s="28">
        <f>C44/B44</f>
        <v>0.7459016393442623</v>
      </c>
      <c r="D45" s="34">
        <f>D44/B44</f>
        <v>0.5573770491803278</v>
      </c>
      <c r="E45" s="30">
        <f>E44/B44</f>
        <v>0.5163934426229508</v>
      </c>
      <c r="F45" s="28">
        <f>F44/B44</f>
        <v>0.07377049180327869</v>
      </c>
      <c r="G45" s="34">
        <f>G44/B44</f>
        <v>0.12295081967213115</v>
      </c>
      <c r="H45" s="35">
        <f>H44/B44</f>
        <v>0.16393442622950818</v>
      </c>
      <c r="I45" s="28">
        <f>I44/B44</f>
        <v>0.819672131147541</v>
      </c>
      <c r="J45" s="34">
        <f>J44/B44</f>
        <v>0.680327868852459</v>
      </c>
      <c r="K45" s="30">
        <f>K44/B44</f>
        <v>0.680327868852459</v>
      </c>
    </row>
    <row r="46" spans="1:11" s="76" customFormat="1" ht="18" customHeight="1">
      <c r="A46" s="74">
        <v>2010</v>
      </c>
      <c r="B46" s="75">
        <f>'[1]02(12)'!B47+'[1]52(62)'!B26</f>
        <v>107</v>
      </c>
      <c r="C46" s="47">
        <f>'[1]02(12)'!C47+'[1]52(62)'!C26</f>
        <v>67</v>
      </c>
      <c r="D46" s="72">
        <f>'[1]02(12)'!D47+'[1]52(62)'!D26</f>
        <v>52</v>
      </c>
      <c r="E46" s="68">
        <f>'[1]02(12)'!E47+'[1]52(62)'!E26</f>
        <v>50</v>
      </c>
      <c r="F46" s="78">
        <f>'[1]02(12)'!F47+'[1]52(62)'!F26</f>
        <v>16</v>
      </c>
      <c r="G46" s="72">
        <f>'[1]02(12)'!G47+'[1]52(62)'!G26</f>
        <v>20</v>
      </c>
      <c r="H46" s="68">
        <f>'[1]02(12)'!H47+'[1]52(62)'!H26</f>
        <v>17</v>
      </c>
      <c r="I46" s="73">
        <f>F46+C46</f>
        <v>83</v>
      </c>
      <c r="J46" s="69">
        <f>G46+D46</f>
        <v>72</v>
      </c>
      <c r="K46" s="49">
        <f>H46+E46</f>
        <v>67</v>
      </c>
    </row>
    <row r="47" spans="1:11" s="76" customFormat="1" ht="18" customHeight="1">
      <c r="A47" s="77"/>
      <c r="B47" s="27"/>
      <c r="C47" s="28">
        <f>C46/B46</f>
        <v>0.6261682242990654</v>
      </c>
      <c r="D47" s="34">
        <f>D46/B46</f>
        <v>0.48598130841121495</v>
      </c>
      <c r="E47" s="30">
        <f>E46/B46</f>
        <v>0.4672897196261682</v>
      </c>
      <c r="F47" s="28">
        <f>F46/B46</f>
        <v>0.14953271028037382</v>
      </c>
      <c r="G47" s="34">
        <f>G46/B46</f>
        <v>0.18691588785046728</v>
      </c>
      <c r="H47" s="35">
        <f>H46/B46</f>
        <v>0.1588785046728972</v>
      </c>
      <c r="I47" s="28">
        <f>I46/B46</f>
        <v>0.7757009345794392</v>
      </c>
      <c r="J47" s="34">
        <f>J46/B46</f>
        <v>0.6728971962616822</v>
      </c>
      <c r="K47" s="30">
        <f>K46/B46</f>
        <v>0.6261682242990654</v>
      </c>
    </row>
    <row r="48" spans="1:11" s="76" customFormat="1" ht="18" customHeight="1">
      <c r="A48" s="74">
        <v>2011</v>
      </c>
      <c r="B48" s="75">
        <f>'[1]02(12)'!B49+'[1]52(62)'!B28</f>
        <v>76</v>
      </c>
      <c r="C48" s="47">
        <f>'[1]02(12)'!C49+'[1]52(62)'!C28</f>
        <v>54</v>
      </c>
      <c r="D48" s="72">
        <f>'[1]02(12)'!D49+'[1]52(62)'!D28</f>
        <v>49</v>
      </c>
      <c r="E48" s="68">
        <f>'[1]02(12)'!E49+'[1]52(62)'!E28</f>
        <v>48</v>
      </c>
      <c r="F48" s="78">
        <f>'[1]02(12)'!F49+'[1]52(62)'!F28</f>
        <v>7</v>
      </c>
      <c r="G48" s="72">
        <f>'[1]02(12)'!G49+'[1]52(62)'!G28</f>
        <v>10</v>
      </c>
      <c r="H48" s="68">
        <f>'[1]02(12)'!H49+'[1]52(62)'!H28</f>
        <v>10</v>
      </c>
      <c r="I48" s="73">
        <f>F48+C48</f>
        <v>61</v>
      </c>
      <c r="J48" s="69">
        <f>G48+D48</f>
        <v>59</v>
      </c>
      <c r="K48" s="49">
        <f>H48+E48</f>
        <v>58</v>
      </c>
    </row>
    <row r="49" spans="1:11" s="76" customFormat="1" ht="18" customHeight="1">
      <c r="A49" s="77"/>
      <c r="B49" s="27"/>
      <c r="C49" s="28">
        <f>C48/B48</f>
        <v>0.7105263157894737</v>
      </c>
      <c r="D49" s="34">
        <f>D48/B48</f>
        <v>0.6447368421052632</v>
      </c>
      <c r="E49" s="30">
        <f>E48/B48</f>
        <v>0.631578947368421</v>
      </c>
      <c r="F49" s="28">
        <f>F48/B48</f>
        <v>0.09210526315789473</v>
      </c>
      <c r="G49" s="34">
        <f>G48/B48</f>
        <v>0.13157894736842105</v>
      </c>
      <c r="H49" s="35">
        <f>H48/B48</f>
        <v>0.13157894736842105</v>
      </c>
      <c r="I49" s="28">
        <f>I48/B48</f>
        <v>0.8026315789473685</v>
      </c>
      <c r="J49" s="34">
        <f>J48/B48</f>
        <v>0.7763157894736842</v>
      </c>
      <c r="K49" s="35">
        <f>K48/B48</f>
        <v>0.7631578947368421</v>
      </c>
    </row>
    <row r="50" spans="1:11" s="76" customFormat="1" ht="18" customHeight="1">
      <c r="A50" s="74">
        <v>2012</v>
      </c>
      <c r="B50" s="75">
        <f>'[1]02(12)'!B51+'[1]52(62)'!B30</f>
        <v>73</v>
      </c>
      <c r="C50" s="47">
        <f>'[1]02(12)'!C51+'[1]52(62)'!C30</f>
        <v>48</v>
      </c>
      <c r="D50" s="72">
        <f>'[1]02(12)'!D51+'[1]52(62)'!D30</f>
        <v>41</v>
      </c>
      <c r="E50" s="79"/>
      <c r="F50" s="78">
        <f>'[1]02(12)'!F51+'[1]52(62)'!F30</f>
        <v>17</v>
      </c>
      <c r="G50" s="72">
        <f>'[1]02(12)'!G51+'[1]52(62)'!G30</f>
        <v>16</v>
      </c>
      <c r="H50" s="79"/>
      <c r="I50" s="73">
        <f>F50+C50</f>
        <v>65</v>
      </c>
      <c r="J50" s="69">
        <f>G50+D50</f>
        <v>57</v>
      </c>
      <c r="K50" s="79"/>
    </row>
    <row r="51" spans="1:11" s="76" customFormat="1" ht="18" customHeight="1">
      <c r="A51" s="77"/>
      <c r="B51" s="27"/>
      <c r="C51" s="28">
        <f>C50/B50</f>
        <v>0.6575342465753424</v>
      </c>
      <c r="D51" s="34">
        <f>D50/B50</f>
        <v>0.5616438356164384</v>
      </c>
      <c r="E51" s="30"/>
      <c r="F51" s="28">
        <f>F50/B50</f>
        <v>0.2328767123287671</v>
      </c>
      <c r="G51" s="34">
        <f>G50/B50</f>
        <v>0.2191780821917808</v>
      </c>
      <c r="H51" s="30"/>
      <c r="I51" s="28">
        <f>I50/B50</f>
        <v>0.8904109589041096</v>
      </c>
      <c r="J51" s="34">
        <f>J50/B50</f>
        <v>0.7808219178082192</v>
      </c>
      <c r="K51" s="30"/>
    </row>
    <row r="52" spans="1:11" s="76" customFormat="1" ht="18" customHeight="1">
      <c r="A52" s="74">
        <v>2013</v>
      </c>
      <c r="B52" s="75">
        <f>'[1]02(12)'!B53+'[1]52(62)'!B32</f>
        <v>73</v>
      </c>
      <c r="C52" s="47">
        <f>'[1]02(12)'!C53+'[1]52(62)'!C32</f>
        <v>51</v>
      </c>
      <c r="D52" s="80"/>
      <c r="E52" s="79"/>
      <c r="F52" s="78">
        <f>'[1]02(12)'!F53+'[1]52(62)'!F32</f>
        <v>11</v>
      </c>
      <c r="G52" s="80"/>
      <c r="H52" s="79"/>
      <c r="I52" s="73">
        <f>F52+C52</f>
        <v>62</v>
      </c>
      <c r="J52" s="80"/>
      <c r="K52" s="79"/>
    </row>
    <row r="53" spans="1:11" s="76" customFormat="1" ht="18" customHeight="1" thickBot="1">
      <c r="A53" s="77"/>
      <c r="B53" s="27"/>
      <c r="C53" s="33">
        <f>C52/B52</f>
        <v>0.6986301369863014</v>
      </c>
      <c r="D53" s="29"/>
      <c r="E53" s="30"/>
      <c r="F53" s="28">
        <f>F52/B52</f>
        <v>0.1506849315068493</v>
      </c>
      <c r="G53" s="29"/>
      <c r="H53" s="30"/>
      <c r="I53" s="28">
        <f>I52/B52</f>
        <v>0.8493150684931506</v>
      </c>
      <c r="J53" s="29"/>
      <c r="K53" s="30"/>
    </row>
    <row r="54" spans="1:11" s="86" customFormat="1" ht="27" thickBot="1">
      <c r="A54" s="81" t="s">
        <v>14</v>
      </c>
      <c r="B54" s="82">
        <f>AVERAGE(B38:B52)</f>
        <v>101.125</v>
      </c>
      <c r="C54" s="83">
        <f>((C39*B38)+(C41*B40)+(C43*B42)+(C45*B44)+(C47*B46)+(C49*B48)+(C51*B50)+(C53*B52))/(B38+B40+B42+B44+B46+B48+B50+B52)</f>
        <v>0.7021013597033374</v>
      </c>
      <c r="D54" s="84">
        <f>((D39*B38)+(D41*B40)+(D43*B42)+(D45*B44)+(D47*B46)+(D49*B48)+(D51*B50))/(B38+B40+B42+B44+B46+B48+B50)</f>
        <v>0.5842391304347826</v>
      </c>
      <c r="E54" s="85">
        <f>((E39*B38)+(E41*B40)+(E43*B42)+(E45*B44)+(E47*B46)+(E49*B48))/(B38+B40+B42+B44+B46+B48)</f>
        <v>0.5475113122171946</v>
      </c>
      <c r="F54" s="83">
        <f>((F39*B38)+(F41*B40)+(F43*B42)+(F45*B44)+(F47*B46)+(F49*B48)+(F51*B50)+(F53*B52))/(B38+B40+B42+B44+B46+B48+B50+B52)</f>
        <v>0.11742892459826947</v>
      </c>
      <c r="G54" s="84">
        <f>((G39*B38)+(G41*B40)+(G43*B42)+(G45*B44)+(G47*B46)+(G49*B48)+(G51*B50))/(B38+B40+B42+B44+B46+B48+B50)</f>
        <v>0.13451086956521738</v>
      </c>
      <c r="H54" s="85">
        <f>((H39*B38)+(H41*B40)+(H43*B42)+(H45*B44)+(H47*B46)+(H49*B48))/(B38+B40+B42+B44+B46+B48)</f>
        <v>0.13122171945701358</v>
      </c>
      <c r="I54" s="83">
        <f>(I38+I40+I42+I44+I46+I48+I50+I52)/($B$38+$B$40+$B$42+$B$44+$B$46+$B$48+$B$50+$B$52)</f>
        <v>0.8195302843016069</v>
      </c>
      <c r="J54" s="84">
        <f>(J38+J40+J42+J44+J46+J48+J50)/($B$38+$B$40+$B$42+$B$44+$B$46+$B$48+$B$50)</f>
        <v>0.71875</v>
      </c>
      <c r="K54" s="147">
        <f>(K38+K40+K42+K44+K46+K48)/(B38+B40+B42+B44+B46+B48)</f>
        <v>0.6787330316742082</v>
      </c>
    </row>
    <row r="55" ht="13.5" thickBot="1">
      <c r="K55" s="146"/>
    </row>
    <row r="56" spans="1:11" s="86" customFormat="1" ht="27" thickBot="1">
      <c r="A56" s="81" t="s">
        <v>15</v>
      </c>
      <c r="B56" s="82">
        <f>AVERAGE(B46:B50)</f>
        <v>85.33333333333333</v>
      </c>
      <c r="C56" s="83">
        <f>(C46+C48+C50)/($B$46+$B$48+$B$50)</f>
        <v>0.66015625</v>
      </c>
      <c r="D56" s="84">
        <f>(D44+D46+D48)/($B$44+$B$46+$B$48)</f>
        <v>0.5540983606557377</v>
      </c>
      <c r="E56" s="85">
        <f>(E42+E44+E46)/($B$42+$B$44+$B$46)</f>
        <v>0.49852507374631266</v>
      </c>
      <c r="F56" s="83">
        <f>(F46+F48+F50)/($B$46+$B$48+$B$50)</f>
        <v>0.15625</v>
      </c>
      <c r="G56" s="84">
        <f>(G44+G46+G48)/($B$44+$B$46+$B$48)</f>
        <v>0.14754098360655737</v>
      </c>
      <c r="H56" s="85">
        <f>(H42+H44+H46)/($B$42+$B$44+$B$46)</f>
        <v>0.14454277286135694</v>
      </c>
      <c r="I56" s="159">
        <f>(I46+I48+I50)/($B$46+$B$48+$B$50)</f>
        <v>0.81640625</v>
      </c>
      <c r="J56" s="160">
        <f>(J44+J46+J48)/($B$44+$B$46+$B$48)</f>
        <v>0.7016393442622951</v>
      </c>
      <c r="K56" s="85">
        <f>(K42+K44+K46)/($B$42+$B$44+$B$46)</f>
        <v>0.6430678466076696</v>
      </c>
    </row>
    <row r="57" spans="9:11" ht="13.5" thickBot="1">
      <c r="I57" s="161"/>
      <c r="J57" s="161"/>
      <c r="K57" s="146"/>
    </row>
    <row r="58" spans="1:11" s="86" customFormat="1" ht="27" thickBot="1">
      <c r="A58" s="81" t="s">
        <v>16</v>
      </c>
      <c r="B58" s="82">
        <f>AVERAGE(B48:B52)</f>
        <v>74</v>
      </c>
      <c r="C58" s="83">
        <f>(C48+C50+C52)/($B$48+$B$50+$B$52)</f>
        <v>0.6891891891891891</v>
      </c>
      <c r="D58" s="84">
        <f>(D46+D48+D50)/($B$46+$B$48+$B$50)</f>
        <v>0.5546875</v>
      </c>
      <c r="E58" s="85">
        <f>(E44+E46+E48)/($B$44+$B$46+$B$48)</f>
        <v>0.5278688524590164</v>
      </c>
      <c r="F58" s="83">
        <f>(F48+F50+F52)/($B$48+$B$50+$B$52)</f>
        <v>0.15765765765765766</v>
      </c>
      <c r="G58" s="84">
        <f>(G46+G48+G50)/($B$46+$B$48+$B$50)</f>
        <v>0.1796875</v>
      </c>
      <c r="H58" s="85">
        <f>(H44+H46+H48)/($B$44+$B$46+$B$48)</f>
        <v>0.1540983606557377</v>
      </c>
      <c r="I58" s="162">
        <f>(I48+I50+I52)/($B$48+$B$50+$B$52)</f>
        <v>0.8468468468468469</v>
      </c>
      <c r="J58" s="160">
        <f>(J46+J48+J50)/($B$46+$B$48+$B$50)</f>
        <v>0.734375</v>
      </c>
      <c r="K58" s="85">
        <f>(K44+K46+K48)/($B$44+$B$46+$B$48)</f>
        <v>0.6819672131147541</v>
      </c>
    </row>
    <row r="65" spans="1:11" ht="12.75">
      <c r="A65" s="86" t="s">
        <v>12</v>
      </c>
      <c r="K65" s="146"/>
    </row>
  </sheetData>
  <sheetProtection/>
  <mergeCells count="3">
    <mergeCell ref="C1:E1"/>
    <mergeCell ref="F1:H1"/>
    <mergeCell ref="A18:K18"/>
  </mergeCells>
  <printOptions horizontalCentered="1"/>
  <pageMargins left="0.73" right="0.75" top="1.35" bottom="0.38" header="0.58" footer="0.18"/>
  <pageSetup horizontalDpi="300" verticalDpi="300" orientation="landscape" scale="46" r:id="rId2"/>
  <headerFooter alignWithMargins="0">
    <oddHeader>&amp;L&amp;G&amp;C&amp;"Arial,Bold"&amp;14The School of Education - Queens and Staten Island  Campuses
Retention Rates for Full-time Baccalaureate Degree-Seeking First-time Freshmen
Fall 1990- Fall 2013</oddHeader>
    <oddFooter>&amp;L&amp;"Frutiger LT 55 Roman,Italic"&amp;8Prepared by: Office of Institutional Research (rg,cmg)&amp;R&amp;"Frutiger LT 55 Roman,Italic"&amp;8Based on data as of 10/14/2014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STJ</dc:creator>
  <cp:keywords/>
  <dc:description/>
  <cp:lastModifiedBy>Christine Marie Goodwin</cp:lastModifiedBy>
  <cp:lastPrinted>2015-08-20T20:52:45Z</cp:lastPrinted>
  <dcterms:created xsi:type="dcterms:W3CDTF">2015-03-30T13:11:07Z</dcterms:created>
  <dcterms:modified xsi:type="dcterms:W3CDTF">2015-08-20T21:01:58Z</dcterms:modified>
  <cp:category/>
  <cp:version/>
  <cp:contentType/>
  <cp:contentStatus/>
</cp:coreProperties>
</file>